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l\Documents\BBAR 2026\"/>
    </mc:Choice>
  </mc:AlternateContent>
  <xr:revisionPtr revIDLastSave="0" documentId="13_ncr:1_{40DECA8D-271E-49E0-A824-1E3A3D1596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imulateur de parcours" sheetId="2" r:id="rId1"/>
    <sheet name="Feuil3" sheetId="3" state="hidden" r:id="rId2"/>
  </sheets>
  <definedNames>
    <definedName name="IMGS1">Feuil3!$C$3</definedName>
    <definedName name="IMGS2">Feuil3!$C$4</definedName>
    <definedName name="IMGS3">Feuil3!$C$5</definedName>
    <definedName name="IMGS4">Feuil3!$C$6</definedName>
    <definedName name="photo">INDIRECT(Feuil3!$E$3)</definedName>
    <definedName name="Tableau">Feuil3!$A$3:$C$6</definedName>
  </definedNames>
  <calcPr calcId="191029"/>
</workbook>
</file>

<file path=xl/calcChain.xml><?xml version="1.0" encoding="utf-8"?>
<calcChain xmlns="http://schemas.openxmlformats.org/spreadsheetml/2006/main">
  <c r="G54" i="2" l="1"/>
  <c r="H54" i="2"/>
  <c r="I54" i="2"/>
  <c r="K54" i="2"/>
  <c r="L54" i="2" s="1"/>
  <c r="B22" i="3"/>
  <c r="D22" i="3" s="1"/>
  <c r="B23" i="3"/>
  <c r="D23" i="3" s="1"/>
  <c r="B24" i="3"/>
  <c r="H24" i="3" s="1"/>
  <c r="B25" i="3"/>
  <c r="D25" i="3" s="1"/>
  <c r="B26" i="3"/>
  <c r="E26" i="3" s="1"/>
  <c r="F26" i="3" s="1"/>
  <c r="B27" i="3"/>
  <c r="E27" i="3" s="1"/>
  <c r="F27" i="3" s="1"/>
  <c r="B21" i="3"/>
  <c r="H21" i="3" s="1"/>
  <c r="I21" i="3" s="1"/>
  <c r="B20" i="3"/>
  <c r="H20" i="3" s="1"/>
  <c r="I20" i="3" s="1"/>
  <c r="B19" i="3"/>
  <c r="E19" i="3" s="1"/>
  <c r="F19" i="3" s="1"/>
  <c r="B18" i="3"/>
  <c r="H18" i="3" s="1"/>
  <c r="I18" i="3" s="1"/>
  <c r="B17" i="3"/>
  <c r="D17" i="3" s="1"/>
  <c r="E3" i="3"/>
  <c r="G57" i="2"/>
  <c r="G56" i="2"/>
  <c r="G55" i="2"/>
  <c r="G53" i="2"/>
  <c r="G51" i="2"/>
  <c r="G52" i="2"/>
  <c r="G50" i="2"/>
  <c r="G49" i="2"/>
  <c r="K57" i="2"/>
  <c r="L57" i="2" s="1"/>
  <c r="K56" i="2"/>
  <c r="K55" i="2"/>
  <c r="L55" i="2" s="1"/>
  <c r="K53" i="2"/>
  <c r="L53" i="2" s="1"/>
  <c r="K52" i="2"/>
  <c r="L52" i="2" s="1"/>
  <c r="K51" i="2"/>
  <c r="L51" i="2" s="1"/>
  <c r="K50" i="2"/>
  <c r="L50" i="2" s="1"/>
  <c r="K49" i="2"/>
  <c r="L49" i="2" s="1"/>
  <c r="H57" i="2"/>
  <c r="I57" i="2" s="1"/>
  <c r="H55" i="2"/>
  <c r="I55" i="2" s="1"/>
  <c r="H56" i="2"/>
  <c r="I56" i="2" s="1"/>
  <c r="H53" i="2"/>
  <c r="I53" i="2" s="1"/>
  <c r="H52" i="2"/>
  <c r="I52" i="2" s="1"/>
  <c r="H51" i="2"/>
  <c r="I51" i="2" s="1"/>
  <c r="H50" i="2"/>
  <c r="I50" i="2" s="1"/>
  <c r="H49" i="2"/>
  <c r="I49" i="2" s="1"/>
  <c r="S54" i="2" l="1"/>
  <c r="U54" i="2" s="1"/>
  <c r="E25" i="3"/>
  <c r="F25" i="3" s="1"/>
  <c r="H25" i="3"/>
  <c r="I25" i="3" s="1"/>
  <c r="E24" i="3"/>
  <c r="F24" i="3" s="1"/>
  <c r="D24" i="3"/>
  <c r="H23" i="3"/>
  <c r="I23" i="3" s="1"/>
  <c r="E23" i="3"/>
  <c r="F23" i="3" s="1"/>
  <c r="H26" i="3"/>
  <c r="I26" i="3" s="1"/>
  <c r="H22" i="3"/>
  <c r="I22" i="3" s="1"/>
  <c r="I24" i="3"/>
  <c r="D27" i="3"/>
  <c r="H27" i="3"/>
  <c r="I27" i="3" s="1"/>
  <c r="E22" i="3"/>
  <c r="F22" i="3" s="1"/>
  <c r="D26" i="3"/>
  <c r="D21" i="3"/>
  <c r="E21" i="3"/>
  <c r="F21" i="3" s="1"/>
  <c r="D20" i="3"/>
  <c r="E20" i="3"/>
  <c r="F20" i="3" s="1"/>
  <c r="D19" i="3"/>
  <c r="H19" i="3"/>
  <c r="I19" i="3" s="1"/>
  <c r="D18" i="3"/>
  <c r="E18" i="3"/>
  <c r="F18" i="3" s="1"/>
  <c r="E17" i="3"/>
  <c r="H17" i="3"/>
  <c r="I17" i="3" s="1"/>
  <c r="G62" i="2"/>
  <c r="G61" i="2"/>
  <c r="G59" i="2"/>
  <c r="H59" i="2"/>
  <c r="I59" i="2" s="1"/>
  <c r="S57" i="2"/>
  <c r="U57" i="2" s="1"/>
  <c r="L56" i="2"/>
  <c r="D32" i="3" l="1"/>
  <c r="L27" i="3"/>
  <c r="M27" i="3" s="1"/>
  <c r="E28" i="3"/>
  <c r="F28" i="3" s="1"/>
  <c r="D30" i="3"/>
  <c r="D28" i="3"/>
  <c r="L23" i="3"/>
  <c r="M23" i="3" s="1"/>
  <c r="F17" i="3"/>
</calcChain>
</file>

<file path=xl/sharedStrings.xml><?xml version="1.0" encoding="utf-8"?>
<sst xmlns="http://schemas.openxmlformats.org/spreadsheetml/2006/main" count="18" uniqueCount="16">
  <si>
    <t>total</t>
  </si>
  <si>
    <t>IMGS2</t>
  </si>
  <si>
    <t xml:space="preserve">IMGS1 </t>
  </si>
  <si>
    <t>IMGS3</t>
  </si>
  <si>
    <t>ROUGE</t>
  </si>
  <si>
    <t>VERT</t>
  </si>
  <si>
    <t>BLEU</t>
  </si>
  <si>
    <t>rouge</t>
  </si>
  <si>
    <t>3 couleurs</t>
  </si>
  <si>
    <t>Rouge</t>
  </si>
  <si>
    <t>Bleu</t>
  </si>
  <si>
    <t>Vert</t>
  </si>
  <si>
    <t>3couleurs</t>
  </si>
  <si>
    <t>ARIAL</t>
  </si>
  <si>
    <t>IMGS4</t>
  </si>
  <si>
    <t>Choix du plan de parcours: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</si>
</sst>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Arial Black"/>
      <family val="2"/>
    </font>
    <font>
      <sz val="12"/>
      <color theme="1"/>
      <name val="Franklin Gothic Demi Cond"/>
      <family val="2"/>
    </font>
    <font>
      <sz val="11"/>
      <color theme="0"/>
      <name val="Franklin Gothic Demi"/>
      <family val="2"/>
    </font>
    <font>
      <sz val="8"/>
      <name val="Calibri"/>
      <family val="2"/>
      <scheme val="minor"/>
    </font>
    <font>
      <sz val="11"/>
      <color theme="0"/>
      <name val="Franklin Gothic Heavy"/>
      <family val="2"/>
    </font>
    <font>
      <sz val="11"/>
      <color theme="0"/>
      <name val="Eras Bold ITC"/>
      <family val="2"/>
    </font>
    <font>
      <sz val="11"/>
      <color theme="0"/>
      <name val="Arial Black"/>
      <family val="2"/>
    </font>
    <font>
      <sz val="11"/>
      <color theme="0"/>
      <name val="Algerian"/>
      <family val="5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4" fillId="0" borderId="0" xfId="0" applyNumberFormat="1" applyFont="1"/>
    <xf numFmtId="9" fontId="2" fillId="0" borderId="0" xfId="0" applyNumberFormat="1" applyFont="1"/>
    <xf numFmtId="0" fontId="5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0" borderId="0" xfId="0" applyFont="1"/>
    <xf numFmtId="0" fontId="8" fillId="0" borderId="0" xfId="0" applyFont="1"/>
    <xf numFmtId="9" fontId="8" fillId="0" borderId="0" xfId="0" applyNumberFormat="1" applyFont="1" applyProtection="1">
      <protection locked="0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9" fontId="8" fillId="0" borderId="0" xfId="0" applyNumberFormat="1" applyFont="1"/>
    <xf numFmtId="0" fontId="1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9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7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56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FFFF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fgColor auto="1"/>
          <bgColor rgb="FFFFC000"/>
        </patternFill>
      </fill>
    </dxf>
    <dxf>
      <fill>
        <patternFill>
          <bgColor rgb="FFFFC00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366FF"/>
      <color rgb="FFFF6600"/>
      <color rgb="FFCC00CC"/>
      <color rgb="FF66FF33"/>
      <color rgb="FFFF3399"/>
      <color rgb="FFEAEAEA"/>
      <color rgb="FFFF99FF"/>
      <color rgb="FFCCFFFF"/>
      <color rgb="FF99FF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11132983377077E-2"/>
          <c:y val="0.10380390610711591"/>
          <c:w val="0.51610820827874071"/>
          <c:h val="0.57445406052674375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3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38414490296951E-4"/>
          <c:y val="0.2117416431649643"/>
          <c:w val="0.55008968420482252"/>
          <c:h val="0.81712030017340453"/>
        </c:manualLayout>
      </c:layout>
      <c:doughnutChart>
        <c:varyColors val="1"/>
        <c:ser>
          <c:idx val="0"/>
          <c:order val="0"/>
          <c:tx>
            <c:v>Fond samedi</c:v>
          </c:tx>
          <c:spPr>
            <a:solidFill>
              <a:srgbClr val="CC00CC">
                <a:alpha val="30000"/>
              </a:srgbClr>
            </a:solidFill>
          </c:spPr>
          <c:dPt>
            <c:idx val="0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2-4C88-A7F3-51EADE5771B4}"/>
              </c:ext>
            </c:extLst>
          </c:dPt>
          <c:dPt>
            <c:idx val="1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C88-A7F3-51EADE5771B4}"/>
              </c:ext>
            </c:extLst>
          </c:dPt>
          <c:dPt>
            <c:idx val="2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C88-A7F3-51EADE5771B4}"/>
              </c:ext>
            </c:extLst>
          </c:dPt>
          <c:dPt>
            <c:idx val="3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C88-A7F3-51EADE5771B4}"/>
              </c:ext>
            </c:extLst>
          </c:dPt>
          <c:dPt>
            <c:idx val="4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E2-4C88-A7F3-51EADE5771B4}"/>
              </c:ext>
            </c:extLst>
          </c:dPt>
          <c:dPt>
            <c:idx val="5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E2-4C88-A7F3-51EADE5771B4}"/>
              </c:ext>
            </c:extLst>
          </c:dPt>
          <c:dPt>
            <c:idx val="6"/>
            <c:bubble3D val="0"/>
            <c:spPr>
              <a:solidFill>
                <a:srgbClr val="CC00CC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7E2-4C88-A7F3-51EADE5771B4}"/>
              </c:ext>
            </c:extLst>
          </c:dPt>
          <c:val>
            <c:numRef>
              <c:f>Feuil3!$Y$17:$Y$23</c:f>
              <c:numCache>
                <c:formatCode>0%</c:formatCode>
                <c:ptCount val="7"/>
                <c:pt idx="0">
                  <c:v>0.12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0.12</c:v>
                </c:pt>
                <c:pt idx="4">
                  <c:v>0.26</c:v>
                </c:pt>
                <c:pt idx="5">
                  <c:v>0.1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E2-4C88-A7F3-51EADE577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3"/>
      </c:doughnutChart>
      <c:doughnutChart>
        <c:varyColors val="1"/>
        <c:ser>
          <c:idx val="1"/>
          <c:order val="1"/>
          <c:tx>
            <c:v>Reel samedi</c:v>
          </c:tx>
          <c:dPt>
            <c:idx val="0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0-B7E2-4C88-A7F3-51EADE5771B4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7E2-4C88-A7F3-51EADE5771B4}"/>
              </c:ext>
            </c:extLst>
          </c:dPt>
          <c:val>
            <c:numRef>
              <c:f>Feuil3!$L$23:$M$23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7E2-4C88-A7F3-51EADE577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3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392065131539E-2"/>
          <c:y val="0.15264449787917311"/>
          <c:w val="0.49328848055274704"/>
          <c:h val="0.84544718516336348"/>
        </c:manualLayout>
      </c:layout>
      <c:doughnutChart>
        <c:varyColors val="1"/>
        <c:ser>
          <c:idx val="0"/>
          <c:order val="0"/>
          <c:tx>
            <c:v>Fond dimanche</c:v>
          </c:tx>
          <c:spPr>
            <a:solidFill>
              <a:srgbClr val="0099FF">
                <a:alpha val="30000"/>
              </a:srgbClr>
            </a:solidFill>
          </c:spPr>
          <c:dPt>
            <c:idx val="0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9-42C1-A7A7-3427AAE4199F}"/>
              </c:ext>
            </c:extLst>
          </c:dPt>
          <c:dPt>
            <c:idx val="1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F9-42C1-A7A7-3427AAE4199F}"/>
              </c:ext>
            </c:extLst>
          </c:dPt>
          <c:dPt>
            <c:idx val="2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F9-42C1-A7A7-3427AAE4199F}"/>
              </c:ext>
            </c:extLst>
          </c:dPt>
          <c:dPt>
            <c:idx val="3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F9-42C1-A7A7-3427AAE4199F}"/>
              </c:ext>
            </c:extLst>
          </c:dPt>
          <c:dPt>
            <c:idx val="4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F9-42C1-A7A7-3427AAE4199F}"/>
              </c:ext>
            </c:extLst>
          </c:dPt>
          <c:dPt>
            <c:idx val="5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F9-42C1-A7A7-3427AAE4199F}"/>
              </c:ext>
            </c:extLst>
          </c:dPt>
          <c:dPt>
            <c:idx val="6"/>
            <c:bubble3D val="0"/>
            <c:spPr>
              <a:solidFill>
                <a:srgbClr val="0099FF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F9-42C1-A7A7-3427AAE4199F}"/>
              </c:ext>
            </c:extLst>
          </c:dPt>
          <c:val>
            <c:numRef>
              <c:f>Feuil3!$Y$24:$Y$27</c:f>
              <c:numCache>
                <c:formatCode>0%</c:formatCode>
                <c:ptCount val="4"/>
                <c:pt idx="0">
                  <c:v>0.14000000000000001</c:v>
                </c:pt>
                <c:pt idx="1">
                  <c:v>0.37</c:v>
                </c:pt>
                <c:pt idx="2">
                  <c:v>0.46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F9-42C1-A7A7-3427AAE4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3"/>
      </c:doughnutChart>
      <c:doughnutChart>
        <c:varyColors val="1"/>
        <c:ser>
          <c:idx val="1"/>
          <c:order val="1"/>
          <c:tx>
            <c:v>Reel dimanche</c:v>
          </c:tx>
          <c:dPt>
            <c:idx val="0"/>
            <c:bubble3D val="0"/>
            <c:spPr>
              <a:solidFill>
                <a:srgbClr val="0099FF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0-A2F9-42C1-A7A7-3427AAE4199F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A2F9-42C1-A7A7-3427AAE4199F}"/>
              </c:ext>
            </c:extLst>
          </c:dPt>
          <c:val>
            <c:numRef>
              <c:f>Feuil3!$L$27:$M$27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F9-42C1-A7A7-3427AAE4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3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22152963134629"/>
          <c:y val="0.21115847307988128"/>
          <c:w val="0.68621211229727797"/>
          <c:h val="0.76378815133842315"/>
        </c:manualLayout>
      </c:layout>
      <c:doughnutChart>
        <c:varyColors val="1"/>
        <c:ser>
          <c:idx val="0"/>
          <c:order val="0"/>
          <c:tx>
            <c:v>Fond week end</c:v>
          </c:tx>
          <c:spPr>
            <a:solidFill>
              <a:srgbClr val="FF6600">
                <a:alpha val="30000"/>
              </a:srgbClr>
            </a:solidFill>
          </c:spPr>
          <c:dPt>
            <c:idx val="0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E1-42A4-A08A-CB152BA5620C}"/>
              </c:ext>
            </c:extLst>
          </c:dPt>
          <c:dPt>
            <c:idx val="1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E1-42A4-A08A-CB152BA5620C}"/>
              </c:ext>
            </c:extLst>
          </c:dPt>
          <c:dPt>
            <c:idx val="2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E1-42A4-A08A-CB152BA5620C}"/>
              </c:ext>
            </c:extLst>
          </c:dPt>
          <c:dPt>
            <c:idx val="3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E1-42A4-A08A-CB152BA5620C}"/>
              </c:ext>
            </c:extLst>
          </c:dPt>
          <c:dPt>
            <c:idx val="4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E1-42A4-A08A-CB152BA5620C}"/>
              </c:ext>
            </c:extLst>
          </c:dPt>
          <c:dPt>
            <c:idx val="5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E1-42A4-A08A-CB152BA5620C}"/>
              </c:ext>
            </c:extLst>
          </c:dPt>
          <c:dPt>
            <c:idx val="6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5E1-42A4-A08A-CB152BA5620C}"/>
              </c:ext>
            </c:extLst>
          </c:dPt>
          <c:dPt>
            <c:idx val="7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5E1-42A4-A08A-CB152BA5620C}"/>
              </c:ext>
            </c:extLst>
          </c:dPt>
          <c:dPt>
            <c:idx val="8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5E1-42A4-A08A-CB152BA5620C}"/>
              </c:ext>
            </c:extLst>
          </c:dPt>
          <c:dPt>
            <c:idx val="9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5E1-42A4-A08A-CB152BA5620C}"/>
              </c:ext>
            </c:extLst>
          </c:dPt>
          <c:dPt>
            <c:idx val="10"/>
            <c:bubble3D val="0"/>
            <c:spPr>
              <a:solidFill>
                <a:srgbClr val="FF6600">
                  <a:alpha val="3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F7-420D-BD76-D39602BB9F05}"/>
              </c:ext>
            </c:extLst>
          </c:dPt>
          <c:val>
            <c:numRef>
              <c:f>Feuil3!$X$17:$X$27</c:f>
              <c:numCache>
                <c:formatCode>0%</c:formatCode>
                <c:ptCount val="11"/>
                <c:pt idx="0">
                  <c:v>0.08</c:v>
                </c:pt>
                <c:pt idx="1">
                  <c:v>0.09</c:v>
                </c:pt>
                <c:pt idx="2">
                  <c:v>0.09</c:v>
                </c:pt>
                <c:pt idx="3">
                  <c:v>0.08</c:v>
                </c:pt>
                <c:pt idx="4">
                  <c:v>0.16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0.05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E1-42A4-A08A-CB152BA5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3"/>
      </c:doughnutChart>
      <c:doughnutChart>
        <c:varyColors val="1"/>
        <c:ser>
          <c:idx val="1"/>
          <c:order val="1"/>
          <c:tx>
            <c:v>Reel week end</c:v>
          </c:tx>
          <c:dPt>
            <c:idx val="0"/>
            <c:bubble3D val="0"/>
            <c:spPr>
              <a:solidFill>
                <a:srgbClr val="FF660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6-35E1-42A4-A08A-CB152BA5620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5E1-42A4-A08A-CB152BA5620C}"/>
              </c:ext>
            </c:extLst>
          </c:dPt>
          <c:val>
            <c:numRef>
              <c:f>Feuil3!$E$28:$F$28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5E1-42A4-A08A-CB152BA56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3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E$20" lockText="1" noThreeD="1"/>
</file>

<file path=xl/ctrlProps/ctrlProp10.xml><?xml version="1.0" encoding="utf-8"?>
<formControlPr xmlns="http://schemas.microsoft.com/office/spreadsheetml/2009/9/main" objectType="CheckBox" fmlaLink="$E$29" lockText="1" noThreeD="1"/>
</file>

<file path=xl/ctrlProps/ctrlProp11.xml><?xml version="1.0" encoding="utf-8"?>
<formControlPr xmlns="http://schemas.microsoft.com/office/spreadsheetml/2009/9/main" objectType="CheckBox" fmlaLink="$E$30" lockText="1" noThreeD="1"/>
</file>

<file path=xl/ctrlProps/ctrlProp2.xml><?xml version="1.0" encoding="utf-8"?>
<formControlPr xmlns="http://schemas.microsoft.com/office/spreadsheetml/2009/9/main" objectType="CheckBox" fmlaLink="$E$21" lockText="1" noThreeD="1"/>
</file>

<file path=xl/ctrlProps/ctrlProp3.xml><?xml version="1.0" encoding="utf-8"?>
<formControlPr xmlns="http://schemas.microsoft.com/office/spreadsheetml/2009/9/main" objectType="CheckBox" fmlaLink="$E$22" lockText="1" noThreeD="1"/>
</file>

<file path=xl/ctrlProps/ctrlProp4.xml><?xml version="1.0" encoding="utf-8"?>
<formControlPr xmlns="http://schemas.microsoft.com/office/spreadsheetml/2009/9/main" objectType="CheckBox" fmlaLink="$E$23" lockText="1" noThreeD="1"/>
</file>

<file path=xl/ctrlProps/ctrlProp5.xml><?xml version="1.0" encoding="utf-8"?>
<formControlPr xmlns="http://schemas.microsoft.com/office/spreadsheetml/2009/9/main" objectType="CheckBox" fmlaLink="$E$24" lockText="1" noThreeD="1"/>
</file>

<file path=xl/ctrlProps/ctrlProp6.xml><?xml version="1.0" encoding="utf-8"?>
<formControlPr xmlns="http://schemas.microsoft.com/office/spreadsheetml/2009/9/main" objectType="CheckBox" fmlaLink="$E$25" lockText="1" noThreeD="1"/>
</file>

<file path=xl/ctrlProps/ctrlProp7.xml><?xml version="1.0" encoding="utf-8"?>
<formControlPr xmlns="http://schemas.microsoft.com/office/spreadsheetml/2009/9/main" objectType="CheckBox" fmlaLink="$E$26" lockText="1" noThreeD="1"/>
</file>

<file path=xl/ctrlProps/ctrlProp8.xml><?xml version="1.0" encoding="utf-8"?>
<formControlPr xmlns="http://schemas.microsoft.com/office/spreadsheetml/2009/9/main" objectType="CheckBox" fmlaLink="$E$27" lockText="1" noThreeD="1"/>
</file>

<file path=xl/ctrlProps/ctrlProp9.xml><?xml version="1.0" encoding="utf-8"?>
<formControlPr xmlns="http://schemas.microsoft.com/office/spreadsheetml/2009/9/main" objectType="CheckBox" fmlaLink="$E$28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jpeg"/><Relationship Id="rId7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252703</xdr:colOff>
      <xdr:row>54</xdr:row>
      <xdr:rowOff>115011</xdr:rowOff>
    </xdr:from>
    <xdr:to>
      <xdr:col>32</xdr:col>
      <xdr:colOff>75729</xdr:colOff>
      <xdr:row>60</xdr:row>
      <xdr:rowOff>128579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5739" r="14119" b="19608"/>
        <a:stretch/>
      </xdr:blipFill>
      <xdr:spPr>
        <a:xfrm>
          <a:off x="7604812" y="11902199"/>
          <a:ext cx="1360917" cy="114466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38878</xdr:colOff>
      <xdr:row>54</xdr:row>
      <xdr:rowOff>115620</xdr:rowOff>
    </xdr:from>
    <xdr:to>
      <xdr:col>18</xdr:col>
      <xdr:colOff>242985</xdr:colOff>
      <xdr:row>60</xdr:row>
      <xdr:rowOff>139220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5739" r="14119" b="19608"/>
        <a:stretch/>
      </xdr:blipFill>
      <xdr:spPr>
        <a:xfrm>
          <a:off x="4156456" y="11902808"/>
          <a:ext cx="1355045" cy="1154693"/>
        </a:xfrm>
        <a:prstGeom prst="rect">
          <a:avLst/>
        </a:prstGeom>
      </xdr:spPr>
    </xdr:pic>
    <xdr:clientData/>
  </xdr:twoCellAnchor>
  <xdr:twoCellAnchor editAs="oneCell">
    <xdr:from>
      <xdr:col>1</xdr:col>
      <xdr:colOff>311020</xdr:colOff>
      <xdr:row>54</xdr:row>
      <xdr:rowOff>138906</xdr:rowOff>
    </xdr:from>
    <xdr:to>
      <xdr:col>6</xdr:col>
      <xdr:colOff>136071</xdr:colOff>
      <xdr:row>60</xdr:row>
      <xdr:rowOff>158346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5739" r="14119" b="19608"/>
        <a:stretch/>
      </xdr:blipFill>
      <xdr:spPr>
        <a:xfrm>
          <a:off x="598754" y="11926094"/>
          <a:ext cx="1353020" cy="1150533"/>
        </a:xfrm>
        <a:prstGeom prst="rect">
          <a:avLst/>
        </a:prstGeom>
      </xdr:spPr>
    </xdr:pic>
    <xdr:clientData/>
  </xdr:twoCellAnchor>
  <xdr:twoCellAnchor>
    <xdr:from>
      <xdr:col>13</xdr:col>
      <xdr:colOff>31401</xdr:colOff>
      <xdr:row>48</xdr:row>
      <xdr:rowOff>157006</xdr:rowOff>
    </xdr:from>
    <xdr:to>
      <xdr:col>20</xdr:col>
      <xdr:colOff>10467</xdr:colOff>
      <xdr:row>52</xdr:row>
      <xdr:rowOff>136072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799533" y="3977473"/>
          <a:ext cx="1957335" cy="732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>
              <a:solidFill>
                <a:srgbClr val="3366FF"/>
              </a:solidFill>
              <a:latin typeface="Arial Black" panose="020B0A04020102020204" pitchFamily="34" charset="0"/>
            </a:rPr>
            <a:t>Progression du dimanche</a:t>
          </a:r>
        </a:p>
      </xdr:txBody>
    </xdr:sp>
    <xdr:clientData/>
  </xdr:twoCellAnchor>
  <xdr:twoCellAnchor>
    <xdr:from>
      <xdr:col>24</xdr:col>
      <xdr:colOff>272143</xdr:colOff>
      <xdr:row>47</xdr:row>
      <xdr:rowOff>272777</xdr:rowOff>
    </xdr:from>
    <xdr:to>
      <xdr:col>32</xdr:col>
      <xdr:colOff>261676</xdr:colOff>
      <xdr:row>53</xdr:row>
      <xdr:rowOff>115137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148984" y="3768766"/>
          <a:ext cx="2030604" cy="1108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>
              <a:solidFill>
                <a:srgbClr val="FF6600"/>
              </a:solidFill>
              <a:latin typeface="Arial Black" panose="020B0A04020102020204" pitchFamily="34" charset="0"/>
            </a:rPr>
            <a:t>Progression du week-end</a:t>
          </a:r>
        </a:p>
      </xdr:txBody>
    </xdr:sp>
    <xdr:clientData/>
  </xdr:twoCellAnchor>
  <xdr:twoCellAnchor>
    <xdr:from>
      <xdr:col>11</xdr:col>
      <xdr:colOff>110289</xdr:colOff>
      <xdr:row>59</xdr:row>
      <xdr:rowOff>100263</xdr:rowOff>
    </xdr:from>
    <xdr:to>
      <xdr:col>32</xdr:col>
      <xdr:colOff>130342</xdr:colOff>
      <xdr:row>64</xdr:row>
      <xdr:rowOff>0</xdr:rowOff>
    </xdr:to>
    <xdr:graphicFrame macro="">
      <xdr:nvGraphicFramePr>
        <xdr:cNvPr id="69" name="Graphiqu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209340</xdr:colOff>
      <xdr:row>48</xdr:row>
      <xdr:rowOff>142437</xdr:rowOff>
    </xdr:from>
    <xdr:to>
      <xdr:col>8</xdr:col>
      <xdr:colOff>41868</xdr:colOff>
      <xdr:row>52</xdr:row>
      <xdr:rowOff>136073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09340" y="3962904"/>
          <a:ext cx="2187610" cy="747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>
              <a:solidFill>
                <a:srgbClr val="CC00CC"/>
              </a:solidFill>
              <a:latin typeface="Arial Black" panose="020B0A04020102020204" pitchFamily="34" charset="0"/>
            </a:rPr>
            <a:t>Progression du samedi</a:t>
          </a:r>
        </a:p>
      </xdr:txBody>
    </xdr:sp>
    <xdr:clientData/>
  </xdr:twoCellAnchor>
  <xdr:twoCellAnchor>
    <xdr:from>
      <xdr:col>1</xdr:col>
      <xdr:colOff>369227</xdr:colOff>
      <xdr:row>36</xdr:row>
      <xdr:rowOff>28575</xdr:rowOff>
    </xdr:from>
    <xdr:to>
      <xdr:col>12</xdr:col>
      <xdr:colOff>278258</xdr:colOff>
      <xdr:row>37</xdr:row>
      <xdr:rowOff>13669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4977" y="6905625"/>
          <a:ext cx="3147531" cy="2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>
              <a:latin typeface="Arial Black" panose="020B0A04020102020204" pitchFamily="34" charset="0"/>
            </a:rPr>
            <a:t>ETAPES</a:t>
          </a:r>
        </a:p>
      </xdr:txBody>
    </xdr:sp>
    <xdr:clientData/>
  </xdr:twoCellAnchor>
  <xdr:twoCellAnchor>
    <xdr:from>
      <xdr:col>27</xdr:col>
      <xdr:colOff>281708</xdr:colOff>
      <xdr:row>36</xdr:row>
      <xdr:rowOff>21611</xdr:rowOff>
    </xdr:from>
    <xdr:to>
      <xdr:col>33</xdr:col>
      <xdr:colOff>0</xdr:colOff>
      <xdr:row>37</xdr:row>
      <xdr:rowOff>11370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40256" y="6950280"/>
          <a:ext cx="1423575" cy="2355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>
              <a:latin typeface="Arial Black" panose="020B0A04020102020204" pitchFamily="34" charset="0"/>
            </a:rPr>
            <a:t>NIVEAUX</a:t>
          </a:r>
        </a:p>
      </xdr:txBody>
    </xdr:sp>
    <xdr:clientData/>
  </xdr:twoCellAnchor>
  <xdr:twoCellAnchor>
    <xdr:from>
      <xdr:col>19</xdr:col>
      <xdr:colOff>277318</xdr:colOff>
      <xdr:row>36</xdr:row>
      <xdr:rowOff>38100</xdr:rowOff>
    </xdr:from>
    <xdr:to>
      <xdr:col>28</xdr:col>
      <xdr:colOff>11754</xdr:colOff>
      <xdr:row>37</xdr:row>
      <xdr:rowOff>5068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801818" y="6915150"/>
          <a:ext cx="2087111" cy="214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>
              <a:latin typeface="Arial Black" panose="020B0A04020102020204" pitchFamily="34" charset="0"/>
            </a:rPr>
            <a:t>JOURS</a:t>
          </a:r>
        </a:p>
      </xdr:txBody>
    </xdr:sp>
    <xdr:clientData/>
  </xdr:twoCellAnchor>
  <xdr:twoCellAnchor>
    <xdr:from>
      <xdr:col>0</xdr:col>
      <xdr:colOff>261133</xdr:colOff>
      <xdr:row>49</xdr:row>
      <xdr:rowOff>123701</xdr:rowOff>
    </xdr:from>
    <xdr:to>
      <xdr:col>13</xdr:col>
      <xdr:colOff>93657</xdr:colOff>
      <xdr:row>63</xdr:row>
      <xdr:rowOff>148828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199315</xdr:colOff>
      <xdr:row>50</xdr:row>
      <xdr:rowOff>150465</xdr:rowOff>
    </xdr:from>
    <xdr:to>
      <xdr:col>28</xdr:col>
      <xdr:colOff>158640</xdr:colOff>
      <xdr:row>63</xdr:row>
      <xdr:rowOff>67204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160676</xdr:colOff>
      <xdr:row>49</xdr:row>
      <xdr:rowOff>130622</xdr:rowOff>
    </xdr:from>
    <xdr:to>
      <xdr:col>33</xdr:col>
      <xdr:colOff>109142</xdr:colOff>
      <xdr:row>63</xdr:row>
      <xdr:rowOff>121855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250408</xdr:colOff>
      <xdr:row>55</xdr:row>
      <xdr:rowOff>93194</xdr:rowOff>
    </xdr:from>
    <xdr:to>
      <xdr:col>6</xdr:col>
      <xdr:colOff>125831</xdr:colOff>
      <xdr:row>57</xdr:row>
      <xdr:rowOff>147022</xdr:rowOff>
    </xdr:to>
    <xdr:sp macro="" textlink="Feuil3!L23">
      <xdr:nvSpPr>
        <xdr:cNvPr id="25" name="ZoneText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26821" y="12158194"/>
          <a:ext cx="1034988" cy="44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1BF5E6-A9D4-41B9-B3D0-BA174BD19DE5}" type="TxLink">
            <a:rPr lang="en-US" sz="1800" b="0" i="0" u="none" strike="noStrike">
              <a:solidFill>
                <a:srgbClr val="CC00CC"/>
              </a:solidFill>
              <a:latin typeface="Arial Black" panose="020B0A04020102020204" pitchFamily="34" charset="0"/>
              <a:ea typeface="Calibri"/>
              <a:cs typeface="Calibri"/>
            </a:rPr>
            <a:pPr/>
            <a:t>0%</a:t>
          </a:fld>
          <a:endParaRPr lang="fr-FR" sz="1800">
            <a:solidFill>
              <a:srgbClr val="CC00CC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145260</xdr:colOff>
      <xdr:row>57</xdr:row>
      <xdr:rowOff>156520</xdr:rowOff>
    </xdr:from>
    <xdr:to>
      <xdr:col>5</xdr:col>
      <xdr:colOff>263031</xdr:colOff>
      <xdr:row>59</xdr:row>
      <xdr:rowOff>156519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111564" y="12608042"/>
          <a:ext cx="697554" cy="386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FR" sz="1800">
              <a:solidFill>
                <a:srgbClr val="CC00CC"/>
              </a:solidFill>
              <a:latin typeface="Arial Black" panose="020B0A04020102020204" pitchFamily="34" charset="0"/>
            </a:rPr>
            <a:t>Km</a:t>
          </a:r>
        </a:p>
      </xdr:txBody>
    </xdr:sp>
    <xdr:clientData/>
  </xdr:twoCellAnchor>
  <xdr:twoCellAnchor>
    <xdr:from>
      <xdr:col>2</xdr:col>
      <xdr:colOff>167116</xdr:colOff>
      <xdr:row>57</xdr:row>
      <xdr:rowOff>157063</xdr:rowOff>
    </xdr:from>
    <xdr:to>
      <xdr:col>4</xdr:col>
      <xdr:colOff>105537</xdr:colOff>
      <xdr:row>59</xdr:row>
      <xdr:rowOff>159583</xdr:rowOff>
    </xdr:to>
    <xdr:sp macro="" textlink="Feuil3!D30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43529" y="12608585"/>
          <a:ext cx="518204" cy="389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0EA42DE2-99E9-4D0F-BF0A-71E2397FBF6B}" type="TxLink">
            <a:rPr lang="en-US" sz="1800" b="0" i="0" u="none" strike="noStrike">
              <a:solidFill>
                <a:srgbClr val="CC00CC"/>
              </a:solidFill>
              <a:effectLst/>
              <a:latin typeface="Arial Black" panose="020B0A04020102020204" pitchFamily="34" charset="0"/>
              <a:ea typeface="Calibri"/>
              <a:cs typeface="Calibri"/>
            </a:rPr>
            <a:pPr algn="r"/>
            <a:t>0</a:t>
          </a:fld>
          <a:endParaRPr lang="fr-FR" sz="1800">
            <a:solidFill>
              <a:srgbClr val="CC00CC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15</xdr:col>
      <xdr:colOff>57341</xdr:colOff>
      <xdr:row>55</xdr:row>
      <xdr:rowOff>92992</xdr:rowOff>
    </xdr:from>
    <xdr:to>
      <xdr:col>20</xdr:col>
      <xdr:colOff>81031</xdr:colOff>
      <xdr:row>58</xdr:row>
      <xdr:rowOff>46291</xdr:rowOff>
    </xdr:to>
    <xdr:sp macro="" textlink="Feuil3!L27">
      <xdr:nvSpPr>
        <xdr:cNvPr id="33" name="ZoneText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382469" y="5224829"/>
          <a:ext cx="1433001" cy="536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8504374-94A3-4CA9-89FA-BBEC0F6BEBDB}" type="TxLink">
            <a:rPr lang="en-US" sz="1800" b="0" i="0" u="none" strike="noStrike">
              <a:solidFill>
                <a:srgbClr val="3366FF"/>
              </a:solidFill>
              <a:latin typeface="Arial Black" panose="020B0A04020102020204" pitchFamily="34" charset="0"/>
              <a:ea typeface="Calibri"/>
              <a:cs typeface="Calibri"/>
            </a:rPr>
            <a:pPr/>
            <a:t>0%</a:t>
          </a:fld>
          <a:endParaRPr lang="fr-FR" sz="1800">
            <a:solidFill>
              <a:srgbClr val="3366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14</xdr:col>
      <xdr:colOff>168525</xdr:colOff>
      <xdr:row>57</xdr:row>
      <xdr:rowOff>161494</xdr:rowOff>
    </xdr:from>
    <xdr:to>
      <xdr:col>16</xdr:col>
      <xdr:colOff>205641</xdr:colOff>
      <xdr:row>61</xdr:row>
      <xdr:rowOff>4472</xdr:rowOff>
    </xdr:to>
    <xdr:sp macro="" textlink="Feuil3!D32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86103" y="12514228"/>
          <a:ext cx="612585" cy="597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42CED4F4-2273-4CC3-BC86-0D2D1E37F090}" type="TxLink">
            <a:rPr lang="en-US" sz="1800" b="0" i="0" u="none" strike="noStrike">
              <a:solidFill>
                <a:srgbClr val="3366FF"/>
              </a:solidFill>
              <a:effectLst/>
              <a:latin typeface="Arial Black" panose="020B0A04020102020204" pitchFamily="34" charset="0"/>
              <a:ea typeface="Calibri"/>
              <a:cs typeface="Calibri"/>
            </a:rPr>
            <a:pPr algn="r"/>
            <a:t>0</a:t>
          </a:fld>
          <a:endParaRPr lang="fr-FR" sz="1800">
            <a:solidFill>
              <a:srgbClr val="3366FF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27</xdr:col>
      <xdr:colOff>179130</xdr:colOff>
      <xdr:row>55</xdr:row>
      <xdr:rowOff>84191</xdr:rowOff>
    </xdr:from>
    <xdr:to>
      <xdr:col>31</xdr:col>
      <xdr:colOff>57750</xdr:colOff>
      <xdr:row>58</xdr:row>
      <xdr:rowOff>132815</xdr:rowOff>
    </xdr:to>
    <xdr:sp macro="" textlink="Feuil3!E28">
      <xdr:nvSpPr>
        <xdr:cNvPr id="41" name="ZoneText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881956" y="12149191"/>
          <a:ext cx="1038185" cy="628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AF6E0E-AD1B-493C-89CE-8BE7680AA2F0}" type="TxLink">
            <a:rPr lang="en-US" sz="2000" b="0" i="0" u="none" strike="noStrike">
              <a:solidFill>
                <a:srgbClr val="FF6600"/>
              </a:solidFill>
              <a:effectLst/>
              <a:latin typeface="Arial Black" panose="020B0A04020102020204" pitchFamily="34" charset="0"/>
              <a:ea typeface="Calibri"/>
              <a:cs typeface="Calibri"/>
            </a:rPr>
            <a:pPr/>
            <a:t>0%</a:t>
          </a:fld>
          <a:endParaRPr lang="fr-FR" sz="2000"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28</xdr:col>
      <xdr:colOff>225330</xdr:colOff>
      <xdr:row>57</xdr:row>
      <xdr:rowOff>116768</xdr:rowOff>
    </xdr:from>
    <xdr:to>
      <xdr:col>31</xdr:col>
      <xdr:colOff>48561</xdr:colOff>
      <xdr:row>59</xdr:row>
      <xdr:rowOff>130925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218047" y="12568290"/>
          <a:ext cx="692905" cy="40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>
              <a:solidFill>
                <a:srgbClr val="FF6600"/>
              </a:solidFill>
              <a:latin typeface="Arial Black" panose="020B0A04020102020204" pitchFamily="34" charset="0"/>
            </a:rPr>
            <a:t>Km</a:t>
          </a:r>
        </a:p>
      </xdr:txBody>
    </xdr:sp>
    <xdr:clientData/>
  </xdr:twoCellAnchor>
  <xdr:twoCellAnchor>
    <xdr:from>
      <xdr:col>27</xdr:col>
      <xdr:colOff>50330</xdr:colOff>
      <xdr:row>57</xdr:row>
      <xdr:rowOff>124874</xdr:rowOff>
    </xdr:from>
    <xdr:to>
      <xdr:col>29</xdr:col>
      <xdr:colOff>81466</xdr:colOff>
      <xdr:row>60</xdr:row>
      <xdr:rowOff>180834</xdr:rowOff>
    </xdr:to>
    <xdr:sp macro="" textlink="Feuil3!D28">
      <xdr:nvSpPr>
        <xdr:cNvPr id="44" name="ZoneText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753156" y="12576396"/>
          <a:ext cx="610919" cy="6357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13D0E08-44B6-47D0-BB37-51A76AE82785}" type="TxLink"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srgbClr val="FF6600"/>
              </a:solidFill>
              <a:effectLst/>
              <a:uLnTx/>
              <a:uFillTx/>
              <a:latin typeface="Arial Black" panose="020B0A04020102020204" pitchFamily="34" charset="0"/>
              <a:ea typeface="Calibri"/>
              <a:cs typeface="Calibri"/>
            </a:rPr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0</a:t>
          </a:fld>
          <a:endParaRPr kumimoji="0" lang="fr-FR" sz="2000" b="0" i="0" u="none" strike="noStrike" kern="0" cap="none" spc="0" normalizeH="0" baseline="0" noProof="0">
            <a:ln>
              <a:noFill/>
            </a:ln>
            <a:solidFill>
              <a:srgbClr val="FF6600"/>
            </a:solidFill>
            <a:effectLst/>
            <a:uLnTx/>
            <a:uFillTx/>
            <a:latin typeface="Arial Black" panose="020B0A040201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243641</xdr:colOff>
      <xdr:row>37</xdr:row>
      <xdr:rowOff>59995</xdr:rowOff>
    </xdr:from>
    <xdr:to>
      <xdr:col>28</xdr:col>
      <xdr:colOff>76617</xdr:colOff>
      <xdr:row>47</xdr:row>
      <xdr:rowOff>230275</xdr:rowOff>
    </xdr:to>
    <xdr:grpSp>
      <xdr:nvGrpSpPr>
        <xdr:cNvPr id="20" name="Group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990042" y="7114775"/>
          <a:ext cx="1874048" cy="3415060"/>
          <a:chOff x="6053891" y="7184695"/>
          <a:chExt cx="1899901" cy="3408780"/>
        </a:xfrm>
      </xdr:grpSpPr>
      <xdr:sp macro="" textlink="">
        <xdr:nvSpPr>
          <xdr:cNvPr id="58" name="ZoneText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6053891" y="7184695"/>
            <a:ext cx="1252622" cy="2638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fr-FR" sz="1100">
                <a:latin typeface="Franklin Gothic Demi" panose="020B0703020102020204" pitchFamily="34" charset="0"/>
              </a:rPr>
              <a:t>    Samedi matin</a:t>
            </a:r>
          </a:p>
        </xdr:txBody>
      </xdr:sp>
      <xdr:sp macro="" textlink="">
        <xdr:nvSpPr>
          <xdr:cNvPr id="70" name="ZoneText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6053891" y="7488919"/>
            <a:ext cx="1254506" cy="22130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matin</a:t>
            </a:r>
          </a:p>
        </xdr:txBody>
      </xdr:sp>
      <xdr:sp macro="" textlink="">
        <xdr:nvSpPr>
          <xdr:cNvPr id="76" name="ZoneText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/>
        </xdr:nvSpPr>
        <xdr:spPr>
          <a:xfrm>
            <a:off x="6053891" y="7814076"/>
            <a:ext cx="1253564" cy="2821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matin</a:t>
            </a:r>
          </a:p>
        </xdr:txBody>
      </xdr:sp>
      <xdr:sp macro="" textlink="">
        <xdr:nvSpPr>
          <xdr:cNvPr id="78" name="ZoneText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53891" y="8149701"/>
            <a:ext cx="1255448" cy="2082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matin</a:t>
            </a:r>
          </a:p>
        </xdr:txBody>
      </xdr:sp>
      <xdr:sp macro="" textlink="">
        <xdr:nvSpPr>
          <xdr:cNvPr id="80" name="ZoneText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/>
        </xdr:nvSpPr>
        <xdr:spPr>
          <a:xfrm>
            <a:off x="6053891" y="8464393"/>
            <a:ext cx="1899901" cy="230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après-midi</a:t>
            </a:r>
          </a:p>
        </xdr:txBody>
      </xdr:sp>
      <xdr:sp macro="" textlink="">
        <xdr:nvSpPr>
          <xdr:cNvPr id="82" name="ZoneText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/>
        </xdr:nvSpPr>
        <xdr:spPr>
          <a:xfrm>
            <a:off x="6053891" y="8768615"/>
            <a:ext cx="1899901" cy="230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après-midi</a:t>
            </a:r>
          </a:p>
        </xdr:txBody>
      </xdr:sp>
      <xdr:sp macro="" textlink="">
        <xdr:nvSpPr>
          <xdr:cNvPr id="83" name="ZoneTexte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>
          <a:xfrm>
            <a:off x="6053891" y="9104241"/>
            <a:ext cx="1899901" cy="230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Samedi après-midi</a:t>
            </a:r>
          </a:p>
        </xdr:txBody>
      </xdr:sp>
      <xdr:sp macro="" textlink="">
        <xdr:nvSpPr>
          <xdr:cNvPr id="84" name="ZoneTexte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 txBox="1"/>
        </xdr:nvSpPr>
        <xdr:spPr>
          <a:xfrm>
            <a:off x="6053891" y="9429399"/>
            <a:ext cx="1513460" cy="1820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Dimanche matin</a:t>
            </a:r>
          </a:p>
        </xdr:txBody>
      </xdr:sp>
      <xdr:sp macro="" textlink="">
        <xdr:nvSpPr>
          <xdr:cNvPr id="85" name="ZoneTexte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6053891" y="9744091"/>
            <a:ext cx="1366921" cy="1912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Dimanche matin</a:t>
            </a:r>
          </a:p>
        </xdr:txBody>
      </xdr:sp>
      <xdr:sp macro="" textlink="">
        <xdr:nvSpPr>
          <xdr:cNvPr id="86" name="ZoneTexte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6053891" y="10090181"/>
            <a:ext cx="1419256" cy="1899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Dimanche matin</a:t>
            </a:r>
          </a:p>
        </xdr:txBody>
      </xdr:sp>
      <xdr:sp macro="" textlink="">
        <xdr:nvSpPr>
          <xdr:cNvPr id="49" name="ZoneText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/>
        </xdr:nvSpPr>
        <xdr:spPr>
          <a:xfrm>
            <a:off x="6053891" y="10404870"/>
            <a:ext cx="1377388" cy="1886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    Dimanche matin</a:t>
            </a:r>
          </a:p>
        </xdr:txBody>
      </xdr:sp>
    </xdr:grpSp>
    <xdr:clientData/>
  </xdr:twoCellAnchor>
  <xdr:twoCellAnchor>
    <xdr:from>
      <xdr:col>12</xdr:col>
      <xdr:colOff>262461</xdr:colOff>
      <xdr:row>36</xdr:row>
      <xdr:rowOff>39944</xdr:rowOff>
    </xdr:from>
    <xdr:to>
      <xdr:col>20</xdr:col>
      <xdr:colOff>7365</xdr:colOff>
      <xdr:row>37</xdr:row>
      <xdr:rowOff>14333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772884" y="6968613"/>
          <a:ext cx="2018614" cy="220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>
              <a:latin typeface="Arial Black" panose="020B0A04020102020204" pitchFamily="34" charset="0"/>
            </a:rPr>
            <a:t>DISTANCES</a:t>
          </a:r>
        </a:p>
      </xdr:txBody>
    </xdr:sp>
    <xdr:clientData/>
  </xdr:twoCellAnchor>
  <xdr:twoCellAnchor>
    <xdr:from>
      <xdr:col>16</xdr:col>
      <xdr:colOff>62802</xdr:colOff>
      <xdr:row>57</xdr:row>
      <xdr:rowOff>157006</xdr:rowOff>
    </xdr:from>
    <xdr:to>
      <xdr:col>19</xdr:col>
      <xdr:colOff>62805</xdr:colOff>
      <xdr:row>59</xdr:row>
      <xdr:rowOff>159526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78764" y="5673132"/>
          <a:ext cx="847832" cy="37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0" i="0" u="none" strike="noStrike">
              <a:solidFill>
                <a:srgbClr val="3366FF"/>
              </a:solidFill>
              <a:effectLst/>
              <a:latin typeface="Arial Black" panose="020B0A04020102020204" pitchFamily="34" charset="0"/>
              <a:ea typeface="Calibri"/>
              <a:cs typeface="Calibri"/>
            </a:rPr>
            <a:t>Km</a:t>
          </a:r>
        </a:p>
      </xdr:txBody>
    </xdr:sp>
    <xdr:clientData/>
  </xdr:twoCellAnchor>
  <xdr:twoCellAnchor>
    <xdr:from>
      <xdr:col>15</xdr:col>
      <xdr:colOff>177939</xdr:colOff>
      <xdr:row>37</xdr:row>
      <xdr:rowOff>41868</xdr:rowOff>
    </xdr:from>
    <xdr:to>
      <xdr:col>17</xdr:col>
      <xdr:colOff>285749</xdr:colOff>
      <xdr:row>47</xdr:row>
      <xdr:rowOff>293077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4511291" y="7096648"/>
          <a:ext cx="673029" cy="3495989"/>
          <a:chOff x="4559439" y="7166568"/>
          <a:chExt cx="679310" cy="3489709"/>
        </a:xfrm>
      </xdr:grpSpPr>
      <xdr:sp macro="" textlink="">
        <xdr:nvSpPr>
          <xdr:cNvPr id="19" name="ZoneText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4590842" y="7166568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7Km</a:t>
            </a:r>
          </a:p>
        </xdr:txBody>
      </xdr:sp>
      <xdr:sp macro="" textlink="">
        <xdr:nvSpPr>
          <xdr:cNvPr id="22" name="ZoneText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4601308" y="7490418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8Km</a:t>
            </a:r>
          </a:p>
        </xdr:txBody>
      </xdr:sp>
      <xdr:sp macro="" textlink="">
        <xdr:nvSpPr>
          <xdr:cNvPr id="28" name="ZoneText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4580374" y="7814268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8Km</a:t>
            </a:r>
          </a:p>
        </xdr:txBody>
      </xdr:sp>
      <xdr:sp macro="" textlink="">
        <xdr:nvSpPr>
          <xdr:cNvPr id="30" name="ZoneText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4569906" y="8138118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7Km</a:t>
            </a:r>
          </a:p>
        </xdr:txBody>
      </xdr:sp>
      <xdr:sp macro="" textlink="">
        <xdr:nvSpPr>
          <xdr:cNvPr id="43" name="ZoneText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4559439" y="8461968"/>
            <a:ext cx="665703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15Km</a:t>
            </a:r>
          </a:p>
        </xdr:txBody>
      </xdr:sp>
      <xdr:sp macro="" textlink="">
        <xdr:nvSpPr>
          <xdr:cNvPr id="47" name="ZoneText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4569907" y="8775351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6Km</a:t>
            </a:r>
          </a:p>
        </xdr:txBody>
      </xdr:sp>
      <xdr:sp macro="" textlink="">
        <xdr:nvSpPr>
          <xdr:cNvPr id="55" name="ZoneText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4580373" y="9109668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7Km</a:t>
            </a:r>
          </a:p>
        </xdr:txBody>
      </xdr:sp>
      <xdr:sp macro="" textlink="">
        <xdr:nvSpPr>
          <xdr:cNvPr id="59" name="ZoneText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4569907" y="9423051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5Km</a:t>
            </a:r>
          </a:p>
        </xdr:txBody>
      </xdr:sp>
      <xdr:sp macro="" textlink="">
        <xdr:nvSpPr>
          <xdr:cNvPr id="62" name="ZoneText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4590840" y="9757368"/>
            <a:ext cx="647909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13Km</a:t>
            </a:r>
          </a:p>
        </xdr:txBody>
      </xdr:sp>
      <xdr:sp macro="" textlink="">
        <xdr:nvSpPr>
          <xdr:cNvPr id="64" name="ZoneText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4580374" y="10070751"/>
            <a:ext cx="623834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16Km</a:t>
            </a:r>
          </a:p>
        </xdr:txBody>
      </xdr:sp>
      <xdr:sp macro="" textlink="">
        <xdr:nvSpPr>
          <xdr:cNvPr id="65" name="ZoneTexte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4590840" y="10394601"/>
            <a:ext cx="508698" cy="2616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>
                <a:latin typeface="Franklin Gothic Demi" panose="020B0703020102020204" pitchFamily="34" charset="0"/>
              </a:rPr>
              <a:t>1Km</a:t>
            </a:r>
          </a:p>
        </xdr:txBody>
      </xdr:sp>
    </xdr:grpSp>
    <xdr:clientData/>
  </xdr:twoCellAnchor>
  <xdr:twoCellAnchor>
    <xdr:from>
      <xdr:col>2</xdr:col>
      <xdr:colOff>133351</xdr:colOff>
      <xdr:row>37</xdr:row>
      <xdr:rowOff>26513</xdr:rowOff>
    </xdr:from>
    <xdr:to>
      <xdr:col>13</xdr:col>
      <xdr:colOff>110289</xdr:colOff>
      <xdr:row>47</xdr:row>
      <xdr:rowOff>293078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792774" y="7081293"/>
          <a:ext cx="3085647" cy="3511345"/>
          <a:chOff x="666750" y="7151213"/>
          <a:chExt cx="3025846" cy="3505065"/>
        </a:xfrm>
      </xdr:grpSpPr>
      <xdr:sp macro="" textlink="">
        <xdr:nvSpPr>
          <xdr:cNvPr id="34" name="ZoneText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683861" y="7472099"/>
            <a:ext cx="2823573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La Teste de Buch → Dune du Pilat</a:t>
            </a:r>
          </a:p>
        </xdr:txBody>
      </xdr:sp>
      <xdr:sp macro="" textlink="">
        <xdr:nvSpPr>
          <xdr:cNvPr id="32" name="ZoneText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673394" y="7151213"/>
            <a:ext cx="2757427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Gujan-Mestras → La Teste de Buch </a:t>
            </a:r>
          </a:p>
        </xdr:txBody>
      </xdr:sp>
      <xdr:sp macro="" textlink="">
        <xdr:nvSpPr>
          <xdr:cNvPr id="36" name="ZoneText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683861" y="7792986"/>
            <a:ext cx="3008735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Dune du Pilat → La Teste de Buch </a:t>
            </a:r>
          </a:p>
        </xdr:txBody>
      </xdr:sp>
      <xdr:sp macro="" textlink="">
        <xdr:nvSpPr>
          <xdr:cNvPr id="38" name="ZoneText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/>
        </xdr:nvSpPr>
        <xdr:spPr>
          <a:xfrm>
            <a:off x="673394" y="8124339"/>
            <a:ext cx="2877357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La Teste de Buch → Gujan Mestras </a:t>
            </a:r>
          </a:p>
        </xdr:txBody>
      </xdr:sp>
      <xdr:sp macro="" textlink="">
        <xdr:nvSpPr>
          <xdr:cNvPr id="39" name="ZoneText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673394" y="8445226"/>
            <a:ext cx="2527918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Gujan-Mestras → Biganos </a:t>
            </a:r>
          </a:p>
        </xdr:txBody>
      </xdr:sp>
      <xdr:sp macro="" textlink="">
        <xdr:nvSpPr>
          <xdr:cNvPr id="45" name="ZoneText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666750" y="8776579"/>
            <a:ext cx="2339460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Biganos → Audenge </a:t>
            </a:r>
          </a:p>
        </xdr:txBody>
      </xdr:sp>
      <xdr:sp macro="" textlink="">
        <xdr:nvSpPr>
          <xdr:cNvPr id="48" name="ZoneText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673394" y="9097466"/>
            <a:ext cx="1826202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Audenge → Taussat</a:t>
            </a:r>
          </a:p>
        </xdr:txBody>
      </xdr:sp>
      <xdr:sp macro="" textlink="">
        <xdr:nvSpPr>
          <xdr:cNvPr id="50" name="ZoneText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673394" y="9418352"/>
            <a:ext cx="2494800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Taussat → Andernos les Bains</a:t>
            </a:r>
          </a:p>
        </xdr:txBody>
      </xdr:sp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683861" y="9739238"/>
            <a:ext cx="2708533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Andernos les Bains → Claouey</a:t>
            </a:r>
          </a:p>
        </xdr:txBody>
      </xdr:sp>
      <xdr:sp macro="" textlink="">
        <xdr:nvSpPr>
          <xdr:cNvPr id="54" name="ZoneText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673394" y="10070592"/>
            <a:ext cx="2463601" cy="2752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Claouey → Cap Ferret </a:t>
            </a:r>
          </a:p>
        </xdr:txBody>
      </xdr:sp>
      <xdr:sp macro="" textlink="">
        <xdr:nvSpPr>
          <xdr:cNvPr id="2" name="ZoneText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73394" y="10381010"/>
            <a:ext cx="2308440" cy="2752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1100">
                <a:latin typeface="Franklin Gothic Demi" panose="020B0703020102020204" pitchFamily="34" charset="0"/>
              </a:rPr>
              <a:t>Etape Cap Ferret → Arrivée</a:t>
            </a:r>
          </a:p>
        </xdr:txBody>
      </xdr:sp>
    </xdr:grpSp>
    <xdr:clientData/>
  </xdr:twoCellAnchor>
  <xdr:twoCellAnchor>
    <xdr:from>
      <xdr:col>28</xdr:col>
      <xdr:colOff>238125</xdr:colOff>
      <xdr:row>37</xdr:row>
      <xdr:rowOff>120218</xdr:rowOff>
    </xdr:from>
    <xdr:to>
      <xdr:col>32</xdr:col>
      <xdr:colOff>138906</xdr:colOff>
      <xdr:row>47</xdr:row>
      <xdr:rowOff>311807</xdr:rowOff>
    </xdr:to>
    <xdr:grpSp>
      <xdr:nvGrpSpPr>
        <xdr:cNvPr id="26" name="Group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8025598" y="7174998"/>
          <a:ext cx="842813" cy="3436369"/>
          <a:chOff x="8326498" y="7198797"/>
          <a:chExt cx="860605" cy="3400010"/>
        </a:xfrm>
      </xdr:grpSpPr>
      <xdr:grpSp>
        <xdr:nvGrpSpPr>
          <xdr:cNvPr id="57" name="Group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8328462" y="7198797"/>
            <a:ext cx="829638" cy="205363"/>
            <a:chOff x="7816516" y="275892"/>
            <a:chExt cx="837790" cy="209550"/>
          </a:xfrm>
        </xdr:grpSpPr>
        <xdr:sp macro="" textlink="">
          <xdr:nvSpPr>
            <xdr:cNvPr id="89" name="Ellipse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98" name="Ellipse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0" name="Ellipse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1" name="Ellipse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8333191" y="7502920"/>
            <a:ext cx="209550" cy="207457"/>
          </a:xfrm>
          <a:prstGeom prst="ellipse">
            <a:avLst/>
          </a:prstGeom>
          <a:solidFill>
            <a:srgbClr val="FF0000"/>
          </a:solidFill>
          <a:ln>
            <a:noFill/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03" name="Ellips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8338586" y="8147543"/>
            <a:ext cx="209550" cy="207456"/>
          </a:xfrm>
          <a:prstGeom prst="ellipse">
            <a:avLst/>
          </a:prstGeom>
          <a:solidFill>
            <a:srgbClr val="FF0000"/>
          </a:solidFill>
          <a:ln>
            <a:noFill/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67" name="Group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GrpSpPr/>
        </xdr:nvGrpSpPr>
        <xdr:grpSpPr>
          <a:xfrm>
            <a:off x="8335674" y="8483620"/>
            <a:ext cx="831127" cy="207457"/>
            <a:chOff x="7816516" y="275892"/>
            <a:chExt cx="837790" cy="209550"/>
          </a:xfrm>
        </xdr:grpSpPr>
        <xdr:sp macro="" textlink="">
          <xdr:nvSpPr>
            <xdr:cNvPr id="68" name="Ellipse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77" name="Ellipse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79" name="Ellipse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81" name="Group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GrpSpPr/>
        </xdr:nvGrpSpPr>
        <xdr:grpSpPr>
          <a:xfrm>
            <a:off x="8328509" y="9123542"/>
            <a:ext cx="834268" cy="207458"/>
            <a:chOff x="7816516" y="275892"/>
            <a:chExt cx="837790" cy="209550"/>
          </a:xfrm>
        </xdr:grpSpPr>
        <xdr:sp macro="" textlink="">
          <xdr:nvSpPr>
            <xdr:cNvPr id="87" name="Ellipse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88" name="Ellipse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90" name="Ellipse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93" name="Groupe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GrpSpPr/>
        </xdr:nvGrpSpPr>
        <xdr:grpSpPr>
          <a:xfrm>
            <a:off x="8338144" y="10388724"/>
            <a:ext cx="826976" cy="210083"/>
            <a:chOff x="7816516" y="275892"/>
            <a:chExt cx="837790" cy="209550"/>
          </a:xfrm>
        </xdr:grpSpPr>
        <xdr:sp macro="" textlink="">
          <xdr:nvSpPr>
            <xdr:cNvPr id="95" name="Ellipse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97" name="Ellipse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99" name="Ellipse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102" name="Groupe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GrpSpPr/>
        </xdr:nvGrpSpPr>
        <xdr:grpSpPr>
          <a:xfrm>
            <a:off x="8341507" y="9429773"/>
            <a:ext cx="835130" cy="207458"/>
            <a:chOff x="7816516" y="275892"/>
            <a:chExt cx="837790" cy="209550"/>
          </a:xfrm>
        </xdr:grpSpPr>
        <xdr:sp macro="" textlink="">
          <xdr:nvSpPr>
            <xdr:cNvPr id="104" name="Ellipse 103">
              <a:extLst>
                <a:ext uri="{FF2B5EF4-FFF2-40B4-BE49-F238E27FC236}">
                  <a16:creationId xmlns:a16="http://schemas.microsoft.com/office/drawing/2014/main" id="{00000000-0008-0000-0000-000068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5" name="Ellipse 104">
              <a:extLst>
                <a:ext uri="{FF2B5EF4-FFF2-40B4-BE49-F238E27FC236}">
                  <a16:creationId xmlns:a16="http://schemas.microsoft.com/office/drawing/2014/main" id="{00000000-0008-0000-0000-000069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7" name="Ellipse 106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109" name="Groupe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GrpSpPr/>
        </xdr:nvGrpSpPr>
        <xdr:grpSpPr>
          <a:xfrm>
            <a:off x="8326498" y="9747783"/>
            <a:ext cx="860605" cy="225376"/>
            <a:chOff x="7816516" y="275892"/>
            <a:chExt cx="837790" cy="209550"/>
          </a:xfrm>
        </xdr:grpSpPr>
        <xdr:sp macro="" textlink="">
          <xdr:nvSpPr>
            <xdr:cNvPr id="111" name="Ellipse 110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/>
          </xdr:nvSpPr>
          <xdr:spPr>
            <a:xfrm>
              <a:off x="8444756" y="275892"/>
              <a:ext cx="209550" cy="209550"/>
            </a:xfrm>
            <a:prstGeom prst="ellipse">
              <a:avLst/>
            </a:prstGeom>
            <a:solidFill>
              <a:srgbClr val="00B05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13" name="Ellipse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/>
          </xdr:nvSpPr>
          <xdr:spPr>
            <a:xfrm>
              <a:off x="8127321" y="275892"/>
              <a:ext cx="221194" cy="209550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14" name="Ellipse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/>
          </xdr:nvSpPr>
          <xdr:spPr>
            <a:xfrm>
              <a:off x="7816516" y="275892"/>
              <a:ext cx="214563" cy="209550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5" name="Ellips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333190" y="7812263"/>
            <a:ext cx="209550" cy="207457"/>
          </a:xfrm>
          <a:prstGeom prst="ellipse">
            <a:avLst/>
          </a:prstGeom>
          <a:solidFill>
            <a:srgbClr val="FF0000"/>
          </a:solidFill>
          <a:ln>
            <a:noFill/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grpSp>
        <xdr:nvGrpSpPr>
          <xdr:cNvPr id="66" name="Group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GrpSpPr/>
        </xdr:nvGrpSpPr>
        <xdr:grpSpPr>
          <a:xfrm>
            <a:off x="8326548" y="8800955"/>
            <a:ext cx="525365" cy="207457"/>
            <a:chOff x="10555255" y="1525944"/>
            <a:chExt cx="516464" cy="207457"/>
          </a:xfrm>
        </xdr:grpSpPr>
        <xdr:sp macro="" textlink="">
          <xdr:nvSpPr>
            <xdr:cNvPr id="61" name="Ellips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>
            <a:xfrm>
              <a:off x="10856984" y="1525944"/>
              <a:ext cx="214735" cy="207457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63" name="Ellipse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>
            <a:xfrm>
              <a:off x="10555255" y="1525944"/>
              <a:ext cx="208297" cy="207457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grpSp>
        <xdr:nvGrpSpPr>
          <xdr:cNvPr id="74" name="Group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GrpSpPr/>
        </xdr:nvGrpSpPr>
        <xdr:grpSpPr>
          <a:xfrm>
            <a:off x="8340666" y="10084324"/>
            <a:ext cx="525365" cy="207457"/>
            <a:chOff x="10555255" y="1525944"/>
            <a:chExt cx="516464" cy="207457"/>
          </a:xfrm>
        </xdr:grpSpPr>
        <xdr:sp macro="" textlink="">
          <xdr:nvSpPr>
            <xdr:cNvPr id="75" name="Ellipse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>
            <a:xfrm>
              <a:off x="10856984" y="1525944"/>
              <a:ext cx="214735" cy="207457"/>
            </a:xfrm>
            <a:prstGeom prst="ellipse">
              <a:avLst/>
            </a:prstGeom>
            <a:solidFill>
              <a:srgbClr val="0070C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91" name="Ellipse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SpPr/>
          </xdr:nvSpPr>
          <xdr:spPr>
            <a:xfrm>
              <a:off x="10555255" y="1525944"/>
              <a:ext cx="208297" cy="207457"/>
            </a:xfrm>
            <a:prstGeom prst="ellipse">
              <a:avLst/>
            </a:prstGeom>
            <a:solidFill>
              <a:srgbClr val="FF000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341439</xdr:colOff>
          <xdr:row>3</xdr:row>
          <xdr:rowOff>125360</xdr:rowOff>
        </xdr:from>
        <xdr:to>
          <xdr:col>31</xdr:col>
          <xdr:colOff>18025</xdr:colOff>
          <xdr:row>34</xdr:row>
          <xdr:rowOff>141456</xdr:rowOff>
        </xdr:to>
        <xdr:pic>
          <xdr:nvPicPr>
            <xdr:cNvPr id="9" name="Imag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hoto" spid="_x0000_s21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632202" y="716913"/>
              <a:ext cx="8269139" cy="5921596"/>
            </a:xfrm>
            <a:prstGeom prst="rect">
              <a:avLst/>
            </a:prstGeom>
            <a:noFill/>
            <a:ln w="57150">
              <a:solidFill>
                <a:schemeClr val="bg1">
                  <a:lumMod val="50000"/>
                </a:schemeClr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9</xdr:col>
      <xdr:colOff>161745</xdr:colOff>
      <xdr:row>0</xdr:row>
      <xdr:rowOff>134788</xdr:rowOff>
    </xdr:from>
    <xdr:to>
      <xdr:col>19</xdr:col>
      <xdr:colOff>170731</xdr:colOff>
      <xdr:row>2</xdr:row>
      <xdr:rowOff>62901</xdr:rowOff>
    </xdr:to>
    <xdr:sp macro="" textlink="">
      <xdr:nvSpPr>
        <xdr:cNvPr id="11" name="Rectangle : coins arrondi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839528" y="134788"/>
          <a:ext cx="2884458" cy="323490"/>
        </a:xfrm>
        <a:prstGeom prst="roundRect">
          <a:avLst>
            <a:gd name="adj" fmla="val 50000"/>
          </a:avLst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82007</xdr:colOff>
          <xdr:row>37</xdr:row>
          <xdr:rowOff>21715</xdr:rowOff>
        </xdr:from>
        <xdr:to>
          <xdr:col>2</xdr:col>
          <xdr:colOff>79789</xdr:colOff>
          <xdr:row>47</xdr:row>
          <xdr:rowOff>260024</xdr:rowOff>
        </xdr:to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364617" y="7076495"/>
              <a:ext cx="374595" cy="3483089"/>
              <a:chOff x="10176317" y="7058609"/>
              <a:chExt cx="380972" cy="3522786"/>
            </a:xfrm>
          </xdr:grpSpPr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000-000043080000}"/>
                  </a:ext>
                </a:extLst>
              </xdr:cNvPr>
              <xdr:cNvSpPr/>
            </xdr:nvSpPr>
            <xdr:spPr bwMode="auto">
              <a:xfrm>
                <a:off x="10176850" y="7058609"/>
                <a:ext cx="379905" cy="2483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000-000044080000}"/>
                  </a:ext>
                </a:extLst>
              </xdr:cNvPr>
              <xdr:cNvSpPr/>
            </xdr:nvSpPr>
            <xdr:spPr bwMode="auto">
              <a:xfrm>
                <a:off x="10176850" y="7384435"/>
                <a:ext cx="379905" cy="2483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000-000046080000}"/>
                  </a:ext>
                </a:extLst>
              </xdr:cNvPr>
              <xdr:cNvSpPr/>
            </xdr:nvSpPr>
            <xdr:spPr bwMode="auto">
              <a:xfrm>
                <a:off x="10177363" y="7711829"/>
                <a:ext cx="378881" cy="2406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0" name="Check Box 72" hidden="1">
                <a:extLst>
                  <a:ext uri="{63B3BB69-23CF-44E3-9099-C40C66FF867C}">
                    <a14:compatExt spid="_x0000_s2120"/>
                  </a:ext>
                  <a:ext uri="{FF2B5EF4-FFF2-40B4-BE49-F238E27FC236}">
                    <a16:creationId xmlns:a16="http://schemas.microsoft.com/office/drawing/2014/main" id="{00000000-0008-0000-0000-000048080000}"/>
                  </a:ext>
                </a:extLst>
              </xdr:cNvPr>
              <xdr:cNvSpPr/>
            </xdr:nvSpPr>
            <xdr:spPr bwMode="auto">
              <a:xfrm>
                <a:off x="10178773" y="8040407"/>
                <a:ext cx="376060" cy="2406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2" name="Check Box 74" hidden="1">
                <a:extLst>
                  <a:ext uri="{63B3BB69-23CF-44E3-9099-C40C66FF867C}">
                    <a14:compatExt spid="_x0000_s2122"/>
                  </a:ext>
                  <a:ext uri="{FF2B5EF4-FFF2-40B4-BE49-F238E27FC236}">
                    <a16:creationId xmlns:a16="http://schemas.microsoft.com/office/drawing/2014/main" id="{00000000-0008-0000-0000-00004A080000}"/>
                  </a:ext>
                </a:extLst>
              </xdr:cNvPr>
              <xdr:cNvSpPr/>
            </xdr:nvSpPr>
            <xdr:spPr bwMode="auto">
              <a:xfrm>
                <a:off x="10178773" y="8359333"/>
                <a:ext cx="376060" cy="243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3" name="Check Box 75" hidden="1">
                <a:extLst>
                  <a:ext uri="{63B3BB69-23CF-44E3-9099-C40C66FF867C}">
                    <a14:compatExt spid="_x0000_s2123"/>
                  </a:ext>
                  <a:ext uri="{FF2B5EF4-FFF2-40B4-BE49-F238E27FC236}">
                    <a16:creationId xmlns:a16="http://schemas.microsoft.com/office/drawing/2014/main" id="{00000000-0008-0000-0000-00004B080000}"/>
                  </a:ext>
                </a:extLst>
              </xdr:cNvPr>
              <xdr:cNvSpPr/>
            </xdr:nvSpPr>
            <xdr:spPr bwMode="auto">
              <a:xfrm>
                <a:off x="10178773" y="8691837"/>
                <a:ext cx="376060" cy="243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4" name="Check Box 76" hidden="1">
                <a:extLst>
                  <a:ext uri="{63B3BB69-23CF-44E3-9099-C40C66FF867C}">
                    <a14:compatExt spid="_x0000_s2124"/>
                  </a:ext>
                  <a:ext uri="{FF2B5EF4-FFF2-40B4-BE49-F238E27FC236}">
                    <a16:creationId xmlns:a16="http://schemas.microsoft.com/office/drawing/2014/main" id="{00000000-0008-0000-0000-00004C080000}"/>
                  </a:ext>
                </a:extLst>
              </xdr:cNvPr>
              <xdr:cNvSpPr/>
            </xdr:nvSpPr>
            <xdr:spPr bwMode="auto">
              <a:xfrm>
                <a:off x="10176317" y="9025775"/>
                <a:ext cx="380972" cy="2483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7" name="Check Box 79" hidden="1">
                <a:extLst>
                  <a:ext uri="{63B3BB69-23CF-44E3-9099-C40C66FF867C}">
                    <a14:compatExt spid="_x0000_s2127"/>
                  </a:ext>
                  <a:ext uri="{FF2B5EF4-FFF2-40B4-BE49-F238E27FC236}">
                    <a16:creationId xmlns:a16="http://schemas.microsoft.com/office/drawing/2014/main" id="{00000000-0008-0000-0000-00004F080000}"/>
                  </a:ext>
                </a:extLst>
              </xdr:cNvPr>
              <xdr:cNvSpPr/>
            </xdr:nvSpPr>
            <xdr:spPr bwMode="auto">
              <a:xfrm>
                <a:off x="10178773" y="9353036"/>
                <a:ext cx="376060" cy="243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29" name="Check Box 81" hidden="1">
                <a:extLst>
                  <a:ext uri="{63B3BB69-23CF-44E3-9099-C40C66FF867C}">
                    <a14:compatExt spid="_x0000_s2129"/>
                  </a:ext>
                  <a:ext uri="{FF2B5EF4-FFF2-40B4-BE49-F238E27FC236}">
                    <a16:creationId xmlns:a16="http://schemas.microsoft.com/office/drawing/2014/main" id="{00000000-0008-0000-0000-000051080000}"/>
                  </a:ext>
                </a:extLst>
              </xdr:cNvPr>
              <xdr:cNvSpPr/>
            </xdr:nvSpPr>
            <xdr:spPr bwMode="auto">
              <a:xfrm>
                <a:off x="10176317" y="9681484"/>
                <a:ext cx="380972" cy="243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31" name="Check Box 83" hidden="1">
                <a:extLst>
                  <a:ext uri="{63B3BB69-23CF-44E3-9099-C40C66FF867C}">
                    <a14:compatExt spid="_x0000_s2131"/>
                  </a:ext>
                  <a:ext uri="{FF2B5EF4-FFF2-40B4-BE49-F238E27FC236}">
                    <a16:creationId xmlns:a16="http://schemas.microsoft.com/office/drawing/2014/main" id="{00000000-0008-0000-0000-000053080000}"/>
                  </a:ext>
                </a:extLst>
              </xdr:cNvPr>
              <xdr:cNvSpPr/>
            </xdr:nvSpPr>
            <xdr:spPr bwMode="auto">
              <a:xfrm>
                <a:off x="10178773" y="10005876"/>
                <a:ext cx="376060" cy="243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33" name="Check Box 85" hidden="1">
                <a:extLst>
                  <a:ext uri="{63B3BB69-23CF-44E3-9099-C40C66FF867C}">
                    <a14:compatExt spid="_x0000_s2133"/>
                  </a:ext>
                  <a:ext uri="{FF2B5EF4-FFF2-40B4-BE49-F238E27FC236}">
                    <a16:creationId xmlns:a16="http://schemas.microsoft.com/office/drawing/2014/main" id="{00000000-0008-0000-0000-000055080000}"/>
                  </a:ext>
                </a:extLst>
              </xdr:cNvPr>
              <xdr:cNvSpPr/>
            </xdr:nvSpPr>
            <xdr:spPr bwMode="auto">
              <a:xfrm>
                <a:off x="10176317" y="10337639"/>
                <a:ext cx="380972" cy="2437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133778</xdr:colOff>
      <xdr:row>36</xdr:row>
      <xdr:rowOff>80261</xdr:rowOff>
    </xdr:from>
    <xdr:to>
      <xdr:col>1</xdr:col>
      <xdr:colOff>254689</xdr:colOff>
      <xdr:row>36</xdr:row>
      <xdr:rowOff>208688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17388" y="7031371"/>
          <a:ext cx="120911" cy="12842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23122</xdr:colOff>
      <xdr:row>36</xdr:row>
      <xdr:rowOff>15642</xdr:rowOff>
    </xdr:from>
    <xdr:to>
      <xdr:col>1</xdr:col>
      <xdr:colOff>344188</xdr:colOff>
      <xdr:row>36</xdr:row>
      <xdr:rowOff>215391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10856" y="6822048"/>
          <a:ext cx="321066" cy="199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>
              <a:latin typeface="Wingdings 2" panose="05020102010507070707" pitchFamily="18" charset="2"/>
            </a:rPr>
            <a:t>R</a:t>
          </a:r>
        </a:p>
      </xdr:txBody>
    </xdr:sp>
    <xdr:clientData/>
  </xdr:twoCellAnchor>
  <xdr:twoCellAnchor>
    <xdr:from>
      <xdr:col>29</xdr:col>
      <xdr:colOff>270710</xdr:colOff>
      <xdr:row>40</xdr:row>
      <xdr:rowOff>92776</xdr:rowOff>
    </xdr:from>
    <xdr:to>
      <xdr:col>30</xdr:col>
      <xdr:colOff>202228</xdr:colOff>
      <xdr:row>40</xdr:row>
      <xdr:rowOff>315653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404070" y="8226136"/>
          <a:ext cx="216031" cy="222877"/>
        </a:xfrm>
        <a:prstGeom prst="ellipse">
          <a:avLst/>
        </a:prstGeom>
        <a:solidFill>
          <a:srgbClr val="0070C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672356</xdr:colOff>
      <xdr:row>2</xdr:row>
      <xdr:rowOff>1265</xdr:rowOff>
    </xdr:from>
    <xdr:to>
      <xdr:col>3</xdr:col>
      <xdr:colOff>1</xdr:colOff>
      <xdr:row>2</xdr:row>
      <xdr:rowOff>5140699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B4B3F2-0F91-EB99-8D61-D0AE7817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3" y="407478"/>
          <a:ext cx="7269814" cy="5139434"/>
        </a:xfrm>
        <a:prstGeom prst="rect">
          <a:avLst/>
        </a:prstGeom>
      </xdr:spPr>
    </xdr:pic>
    <xdr:clientData/>
  </xdr:twoCellAnchor>
  <xdr:twoCellAnchor editAs="oneCell">
    <xdr:from>
      <xdr:col>1</xdr:col>
      <xdr:colOff>725736</xdr:colOff>
      <xdr:row>3</xdr:row>
      <xdr:rowOff>0</xdr:rowOff>
    </xdr:from>
    <xdr:to>
      <xdr:col>3</xdr:col>
      <xdr:colOff>16711</xdr:colOff>
      <xdr:row>3</xdr:row>
      <xdr:rowOff>5180262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0BB30A4-FD80-7505-BA1E-1F4EDD250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420" y="5614737"/>
          <a:ext cx="7245186" cy="5180262"/>
        </a:xfrm>
        <a:prstGeom prst="rect">
          <a:avLst/>
        </a:prstGeom>
      </xdr:spPr>
    </xdr:pic>
    <xdr:clientData/>
  </xdr:twoCellAnchor>
  <xdr:twoCellAnchor editAs="oneCell">
    <xdr:from>
      <xdr:col>1</xdr:col>
      <xdr:colOff>725722</xdr:colOff>
      <xdr:row>3</xdr:row>
      <xdr:rowOff>5180263</xdr:rowOff>
    </xdr:from>
    <xdr:to>
      <xdr:col>3</xdr:col>
      <xdr:colOff>-1</xdr:colOff>
      <xdr:row>5</xdr:row>
      <xdr:rowOff>403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EB1F968-E64B-FDA6-717C-10D2B665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406" y="10795000"/>
          <a:ext cx="7228488" cy="5214087"/>
        </a:xfrm>
        <a:prstGeom prst="rect">
          <a:avLst/>
        </a:prstGeom>
      </xdr:spPr>
    </xdr:pic>
    <xdr:clientData/>
  </xdr:twoCellAnchor>
  <xdr:twoCellAnchor editAs="oneCell">
    <xdr:from>
      <xdr:col>1</xdr:col>
      <xdr:colOff>663292</xdr:colOff>
      <xdr:row>4</xdr:row>
      <xdr:rowOff>5146842</xdr:rowOff>
    </xdr:from>
    <xdr:to>
      <xdr:col>3</xdr:col>
      <xdr:colOff>16708</xdr:colOff>
      <xdr:row>5</xdr:row>
      <xdr:rowOff>5046579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61EBA4F2-2FA8-3540-2048-5015E0AAB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1976" y="15958553"/>
          <a:ext cx="7307627" cy="509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175"/>
  <sheetViews>
    <sheetView showGridLines="0" tabSelected="1" topLeftCell="A7" zoomScale="91" zoomScaleNormal="91" workbookViewId="0">
      <selection activeCell="Q2" sqref="Q2:S2"/>
    </sheetView>
  </sheetViews>
  <sheetFormatPr baseColWidth="10" defaultRowHeight="15" x14ac:dyDescent="0.25"/>
  <cols>
    <col min="1" max="1" width="4.28515625" customWidth="1"/>
    <col min="2" max="2" width="5.7109375" customWidth="1"/>
    <col min="3" max="25" width="4.28515625" customWidth="1"/>
    <col min="26" max="26" width="1" customWidth="1"/>
    <col min="27" max="31" width="4.28515625" customWidth="1"/>
    <col min="32" max="32" width="1.42578125" customWidth="1"/>
    <col min="33" max="37" width="4.28515625" customWidth="1"/>
    <col min="38" max="38" width="3.7109375" customWidth="1"/>
    <col min="39" max="39" width="4.28515625" customWidth="1"/>
  </cols>
  <sheetData>
    <row r="2" spans="9:19" ht="16.5" x14ac:dyDescent="0.3">
      <c r="I2" s="12"/>
      <c r="J2" s="12"/>
      <c r="K2" s="26" t="s">
        <v>15</v>
      </c>
      <c r="L2" s="26"/>
      <c r="M2" s="26"/>
      <c r="N2" s="26"/>
      <c r="O2" s="26"/>
      <c r="P2" s="26"/>
      <c r="Q2" s="27" t="s">
        <v>8</v>
      </c>
      <c r="R2" s="27"/>
      <c r="S2" s="27"/>
    </row>
    <row r="20" spans="5:5" x14ac:dyDescent="0.25">
      <c r="E20" s="14" t="b">
        <v>0</v>
      </c>
    </row>
    <row r="21" spans="5:5" x14ac:dyDescent="0.25">
      <c r="E21" s="14" t="b">
        <v>0</v>
      </c>
    </row>
    <row r="22" spans="5:5" x14ac:dyDescent="0.25">
      <c r="E22" s="14" t="b">
        <v>0</v>
      </c>
    </row>
    <row r="23" spans="5:5" x14ac:dyDescent="0.25">
      <c r="E23" s="14" t="b">
        <v>0</v>
      </c>
    </row>
    <row r="24" spans="5:5" x14ac:dyDescent="0.25">
      <c r="E24" s="14" t="b">
        <v>0</v>
      </c>
    </row>
    <row r="25" spans="5:5" x14ac:dyDescent="0.25">
      <c r="E25" s="14" t="b">
        <v>0</v>
      </c>
    </row>
    <row r="26" spans="5:5" x14ac:dyDescent="0.25">
      <c r="E26" s="14" t="b">
        <v>0</v>
      </c>
    </row>
    <row r="27" spans="5:5" x14ac:dyDescent="0.25">
      <c r="E27" s="14" t="b">
        <v>0</v>
      </c>
    </row>
    <row r="28" spans="5:5" x14ac:dyDescent="0.25">
      <c r="E28" s="14" t="b">
        <v>0</v>
      </c>
    </row>
    <row r="29" spans="5:5" x14ac:dyDescent="0.25">
      <c r="E29" s="14" t="b">
        <v>0</v>
      </c>
    </row>
    <row r="30" spans="5:5" x14ac:dyDescent="0.25">
      <c r="E30" s="14" t="b">
        <v>0</v>
      </c>
    </row>
    <row r="37" spans="2:33" ht="19.5" customHeight="1" x14ac:dyDescent="0.25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s="10"/>
      <c r="P37" s="10"/>
      <c r="Q37" s="10"/>
      <c r="R37" s="10"/>
      <c r="S37" s="10"/>
      <c r="T37" s="10"/>
      <c r="U37" s="11"/>
      <c r="V37" s="11"/>
      <c r="W37" s="11"/>
      <c r="X37" s="11"/>
      <c r="Y37" s="11"/>
      <c r="Z37" s="11"/>
      <c r="AA37" s="11"/>
      <c r="AB37" s="11"/>
      <c r="AC37" s="7"/>
      <c r="AD37" s="7"/>
      <c r="AE37" s="7"/>
      <c r="AF37" s="7"/>
      <c r="AG37" s="7"/>
    </row>
    <row r="38" spans="2:33" ht="26.1" customHeight="1" x14ac:dyDescent="0.25"/>
    <row r="39" spans="2:33" ht="26.1" customHeight="1" x14ac:dyDescent="0.25"/>
    <row r="40" spans="2:33" ht="26.1" customHeight="1" x14ac:dyDescent="0.25"/>
    <row r="41" spans="2:33" ht="26.1" customHeight="1" x14ac:dyDescent="0.25"/>
    <row r="42" spans="2:33" ht="26.1" customHeight="1" x14ac:dyDescent="0.25"/>
    <row r="43" spans="2:33" ht="26.1" customHeight="1" x14ac:dyDescent="0.25"/>
    <row r="44" spans="2:33" ht="26.1" customHeight="1" x14ac:dyDescent="0.25"/>
    <row r="45" spans="2:33" ht="26.1" customHeight="1" x14ac:dyDescent="0.25"/>
    <row r="46" spans="2:33" ht="26.1" customHeight="1" x14ac:dyDescent="0.25"/>
    <row r="47" spans="2:33" ht="26.1" customHeight="1" x14ac:dyDescent="0.25"/>
    <row r="48" spans="2:33" ht="26.1" customHeight="1" x14ac:dyDescent="0.25"/>
    <row r="49" spans="1:33" x14ac:dyDescent="0.25">
      <c r="C49" s="1"/>
      <c r="D49" s="1"/>
      <c r="E49" s="2" t="b">
        <v>0</v>
      </c>
      <c r="F49" s="1"/>
      <c r="G49" s="2">
        <f>IF(E49,9,0)</f>
        <v>0</v>
      </c>
      <c r="H49" s="5">
        <f>IF(E49,10%,0%)</f>
        <v>0</v>
      </c>
      <c r="I49" s="5">
        <f t="shared" ref="I49:I59" si="0">1-H49</f>
        <v>1</v>
      </c>
      <c r="J49" s="1"/>
      <c r="K49" s="5">
        <f>IF(E49,16%,0%)</f>
        <v>0</v>
      </c>
      <c r="L49" s="5">
        <f t="shared" ref="L49:L57" si="1">1-K49</f>
        <v>1</v>
      </c>
      <c r="M49" s="5"/>
      <c r="N49" s="5"/>
      <c r="O49" s="5"/>
      <c r="P49" s="5"/>
      <c r="Q49" s="5"/>
      <c r="R49" s="5"/>
      <c r="S49" s="1"/>
      <c r="T49" s="1"/>
      <c r="U49" s="1"/>
      <c r="V49" s="1"/>
      <c r="W49" s="1"/>
      <c r="X49" s="1"/>
      <c r="Y49" s="1"/>
      <c r="Z49" s="1"/>
      <c r="AA49" s="4">
        <v>0.1</v>
      </c>
      <c r="AB49" s="4">
        <v>0.16</v>
      </c>
      <c r="AC49" s="1"/>
    </row>
    <row r="50" spans="1:33" x14ac:dyDescent="0.25">
      <c r="C50" s="1"/>
      <c r="D50" s="1"/>
      <c r="E50" s="2" t="b">
        <v>0</v>
      </c>
      <c r="F50" s="1"/>
      <c r="G50" s="2">
        <f>IF(E50,9,0)</f>
        <v>0</v>
      </c>
      <c r="H50" s="5">
        <f>IF(E50,10%,0%)</f>
        <v>0</v>
      </c>
      <c r="I50" s="5">
        <f t="shared" si="0"/>
        <v>1</v>
      </c>
      <c r="J50" s="1"/>
      <c r="K50" s="5">
        <f>IF(E50,16%,0%)</f>
        <v>0</v>
      </c>
      <c r="L50" s="5">
        <f t="shared" si="1"/>
        <v>1</v>
      </c>
      <c r="M50" s="5"/>
      <c r="N50" s="5"/>
      <c r="O50" s="5"/>
      <c r="P50" s="5"/>
      <c r="Q50" s="5"/>
      <c r="R50" s="5"/>
      <c r="S50" s="1"/>
      <c r="T50" s="1"/>
      <c r="U50" s="1"/>
      <c r="V50" s="1"/>
      <c r="W50" s="1"/>
      <c r="X50" s="1"/>
      <c r="Y50" s="1"/>
      <c r="Z50" s="1"/>
      <c r="AA50" s="4">
        <v>0.08</v>
      </c>
      <c r="AB50" s="4">
        <v>0.13</v>
      </c>
      <c r="AC50" s="1"/>
    </row>
    <row r="51" spans="1:33" x14ac:dyDescent="0.25">
      <c r="C51" s="1"/>
      <c r="D51" s="1"/>
      <c r="E51" s="2" t="b">
        <v>0</v>
      </c>
      <c r="F51" s="1"/>
      <c r="G51" s="2">
        <f>IF(E51,8,0)</f>
        <v>0</v>
      </c>
      <c r="H51" s="5">
        <f>IF(E51,8%,0%)</f>
        <v>0</v>
      </c>
      <c r="I51" s="5">
        <f t="shared" si="0"/>
        <v>1</v>
      </c>
      <c r="J51" s="1"/>
      <c r="K51" s="5">
        <f>IF(E51,13%,0%)</f>
        <v>0</v>
      </c>
      <c r="L51" s="5">
        <f t="shared" si="1"/>
        <v>1</v>
      </c>
      <c r="M51" s="5"/>
      <c r="N51" s="5"/>
      <c r="O51" s="5"/>
      <c r="P51" s="5"/>
      <c r="Q51" s="5"/>
      <c r="R51" s="5"/>
      <c r="S51" s="1"/>
      <c r="T51" s="1"/>
      <c r="U51" s="1"/>
      <c r="V51" s="1"/>
      <c r="W51" s="1"/>
      <c r="X51" s="1"/>
      <c r="Y51" s="1"/>
      <c r="Z51" s="1"/>
      <c r="AA51" s="4">
        <v>0.16</v>
      </c>
      <c r="AB51" s="4">
        <v>0.23</v>
      </c>
      <c r="AC51" s="1"/>
    </row>
    <row r="52" spans="1:33" x14ac:dyDescent="0.25">
      <c r="C52" s="1"/>
      <c r="D52" s="1"/>
      <c r="E52" s="2" t="b">
        <v>0</v>
      </c>
      <c r="F52" s="1"/>
      <c r="G52" s="2">
        <f>IF(E52,15,0)</f>
        <v>0</v>
      </c>
      <c r="H52" s="5">
        <f>IF(E52,16%,0%)</f>
        <v>0</v>
      </c>
      <c r="I52" s="5">
        <f t="shared" si="0"/>
        <v>1</v>
      </c>
      <c r="J52" s="1"/>
      <c r="K52" s="5">
        <f>IF(E52,23%,0%)</f>
        <v>0</v>
      </c>
      <c r="L52" s="5">
        <f t="shared" si="1"/>
        <v>1</v>
      </c>
      <c r="M52" s="5"/>
      <c r="N52" s="5"/>
      <c r="O52" s="5"/>
      <c r="P52" s="5"/>
      <c r="Q52" s="5"/>
      <c r="R52" s="5"/>
      <c r="S52" s="1"/>
      <c r="T52" s="1"/>
      <c r="U52" s="1"/>
      <c r="V52" s="1"/>
      <c r="W52" s="1"/>
      <c r="X52" s="1"/>
      <c r="Y52" s="1"/>
      <c r="Z52" s="1"/>
      <c r="AA52" s="4">
        <v>0.06</v>
      </c>
      <c r="AB52" s="4">
        <v>0.09</v>
      </c>
      <c r="AC52" s="1"/>
    </row>
    <row r="53" spans="1:33" x14ac:dyDescent="0.25">
      <c r="C53" s="1"/>
      <c r="D53" s="1"/>
      <c r="E53" s="2" t="b">
        <v>0</v>
      </c>
      <c r="F53" s="1"/>
      <c r="G53" s="2">
        <f>IF(E53,6,0)</f>
        <v>0</v>
      </c>
      <c r="H53" s="5">
        <f>IF(E53,6%,0%)</f>
        <v>0</v>
      </c>
      <c r="I53" s="5">
        <f t="shared" si="0"/>
        <v>1</v>
      </c>
      <c r="J53" s="1"/>
      <c r="K53" s="5">
        <f>IF(E53,9%,0%)</f>
        <v>0</v>
      </c>
      <c r="L53" s="5">
        <f t="shared" si="1"/>
        <v>1</v>
      </c>
      <c r="M53" s="5"/>
      <c r="N53" s="5"/>
      <c r="O53" s="5"/>
      <c r="P53" s="5"/>
      <c r="Q53" s="5"/>
      <c r="R53" s="5"/>
      <c r="S53" s="1"/>
      <c r="T53" s="1"/>
      <c r="U53" s="1"/>
      <c r="V53" s="1"/>
      <c r="W53" s="1"/>
      <c r="X53" s="1"/>
      <c r="Y53" s="1"/>
      <c r="Z53" s="1"/>
      <c r="AA53" s="4">
        <v>7.0000000000000007E-2</v>
      </c>
      <c r="AB53" s="4">
        <v>0.11</v>
      </c>
      <c r="AC53" s="1"/>
    </row>
    <row r="54" spans="1:33" x14ac:dyDescent="0.25">
      <c r="C54" s="1"/>
      <c r="D54" s="1"/>
      <c r="E54" s="2" t="b">
        <v>0</v>
      </c>
      <c r="F54" s="1"/>
      <c r="G54" s="2">
        <f>IF(E54,7,0)</f>
        <v>0</v>
      </c>
      <c r="H54" s="5">
        <f>IF(E54,7%,0%)</f>
        <v>0</v>
      </c>
      <c r="I54" s="5">
        <f t="shared" si="0"/>
        <v>1</v>
      </c>
      <c r="J54" s="1"/>
      <c r="K54" s="5">
        <f>IF(E54,11%,0%)</f>
        <v>0</v>
      </c>
      <c r="L54" s="5">
        <f t="shared" si="1"/>
        <v>1</v>
      </c>
      <c r="M54" s="5"/>
      <c r="N54" s="5"/>
      <c r="O54" s="5"/>
      <c r="P54" s="5"/>
      <c r="Q54" s="5"/>
      <c r="R54" s="5"/>
      <c r="S54" s="5">
        <f>SUM(K49:K54)</f>
        <v>0</v>
      </c>
      <c r="T54" s="5"/>
      <c r="U54" s="5">
        <f>1-S54</f>
        <v>1</v>
      </c>
      <c r="V54" s="1"/>
      <c r="W54" s="1"/>
      <c r="X54" s="1"/>
      <c r="Y54" s="1"/>
      <c r="Z54" s="1"/>
      <c r="AA54" s="4">
        <v>0.05</v>
      </c>
      <c r="AB54" s="4">
        <v>0.15</v>
      </c>
      <c r="AC54" s="1"/>
    </row>
    <row r="55" spans="1:33" x14ac:dyDescent="0.25">
      <c r="C55" s="1"/>
      <c r="D55" s="1"/>
      <c r="E55" s="2" t="b">
        <v>0</v>
      </c>
      <c r="F55" s="1"/>
      <c r="G55" s="2">
        <f>IF(E55,5,0)</f>
        <v>0</v>
      </c>
      <c r="H55" s="5">
        <f>IF(E55,5%,0%)</f>
        <v>0</v>
      </c>
      <c r="I55" s="5">
        <f t="shared" si="0"/>
        <v>1</v>
      </c>
      <c r="J55" s="1"/>
      <c r="K55" s="5">
        <f>IF(E55,15%,0%)</f>
        <v>0</v>
      </c>
      <c r="L55" s="5">
        <f t="shared" si="1"/>
        <v>1</v>
      </c>
      <c r="M55" s="5"/>
      <c r="N55" s="5"/>
      <c r="O55" s="5"/>
      <c r="P55" s="5"/>
      <c r="Q55" s="5"/>
      <c r="R55" s="5"/>
      <c r="S55" s="1"/>
      <c r="T55" s="1"/>
      <c r="U55" s="1"/>
      <c r="V55" s="1"/>
      <c r="W55" s="1"/>
      <c r="X55" s="1"/>
      <c r="Y55" s="1"/>
      <c r="Z55" s="1"/>
      <c r="AA55" s="4">
        <v>0.12</v>
      </c>
      <c r="AB55" s="4">
        <v>0.35</v>
      </c>
      <c r="AC55" s="1"/>
    </row>
    <row r="56" spans="1:33" x14ac:dyDescent="0.25">
      <c r="C56" s="1"/>
      <c r="D56" s="1"/>
      <c r="E56" s="2" t="b">
        <v>0</v>
      </c>
      <c r="F56" s="1"/>
      <c r="G56" s="2">
        <f>IF(E56,12,0)</f>
        <v>0</v>
      </c>
      <c r="H56" s="5">
        <f>IF(E56,12%,0%)</f>
        <v>0</v>
      </c>
      <c r="I56" s="5">
        <f t="shared" si="0"/>
        <v>1</v>
      </c>
      <c r="J56" s="1"/>
      <c r="K56" s="5">
        <f>IF(E56,35%,0%)</f>
        <v>0</v>
      </c>
      <c r="L56" s="5">
        <f t="shared" si="1"/>
        <v>1</v>
      </c>
      <c r="M56" s="5"/>
      <c r="N56" s="5"/>
      <c r="O56" s="5"/>
      <c r="P56" s="5"/>
      <c r="Q56" s="5"/>
      <c r="R56" s="5"/>
      <c r="S56" s="1"/>
      <c r="T56" s="1"/>
      <c r="U56" s="1"/>
      <c r="V56" s="1"/>
      <c r="W56" s="1"/>
      <c r="X56" s="1"/>
      <c r="Y56" s="1"/>
      <c r="Z56" s="1"/>
      <c r="AA56" s="4">
        <v>0.18</v>
      </c>
      <c r="AB56" s="4">
        <v>0.5</v>
      </c>
      <c r="AC56" s="1"/>
    </row>
    <row r="57" spans="1:33" x14ac:dyDescent="0.25">
      <c r="C57" s="1"/>
      <c r="D57" s="1"/>
      <c r="E57" s="2" t="b">
        <v>0</v>
      </c>
      <c r="F57" s="1"/>
      <c r="G57" s="2">
        <f>IF(E57,17,0)</f>
        <v>0</v>
      </c>
      <c r="H57" s="5">
        <f>IF(E57,18%,0%)</f>
        <v>0</v>
      </c>
      <c r="I57" s="5">
        <f t="shared" si="0"/>
        <v>1</v>
      </c>
      <c r="J57" s="1"/>
      <c r="K57" s="5">
        <f>IF(E57,50%,0%)</f>
        <v>0</v>
      </c>
      <c r="L57" s="5">
        <f t="shared" si="1"/>
        <v>1</v>
      </c>
      <c r="M57" s="5"/>
      <c r="N57" s="5"/>
      <c r="O57" s="5"/>
      <c r="P57" s="5"/>
      <c r="Q57" s="5"/>
      <c r="R57" s="5"/>
      <c r="S57" s="5">
        <f>SUM(K55:K57)</f>
        <v>0</v>
      </c>
      <c r="T57" s="5"/>
      <c r="U57" s="5">
        <f>1-S57</f>
        <v>1</v>
      </c>
      <c r="V57" s="1"/>
      <c r="W57" s="1"/>
      <c r="X57" s="1"/>
      <c r="Y57" s="1"/>
      <c r="Z57" s="1"/>
      <c r="AA57" s="1"/>
      <c r="AB57" s="1"/>
      <c r="AC57" s="1"/>
    </row>
    <row r="58" spans="1:33" x14ac:dyDescent="0.25">
      <c r="C58" s="1"/>
      <c r="D58" s="1"/>
      <c r="E58" s="2"/>
      <c r="F58" s="1"/>
      <c r="G58" s="2"/>
      <c r="H58" s="5"/>
      <c r="I58" s="5"/>
      <c r="J58" s="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1"/>
      <c r="W58" s="1"/>
      <c r="X58" s="1"/>
      <c r="Y58" s="1"/>
      <c r="Z58" s="1"/>
      <c r="AA58" s="1"/>
      <c r="AB58" s="1"/>
      <c r="AC58" s="1"/>
    </row>
    <row r="59" spans="1:33" x14ac:dyDescent="0.25">
      <c r="C59" s="1"/>
      <c r="D59" s="1"/>
      <c r="E59" s="2"/>
      <c r="F59" s="2" t="s">
        <v>0</v>
      </c>
      <c r="G59" s="2">
        <f>SUM(G49:G57)</f>
        <v>0</v>
      </c>
      <c r="H59" s="5">
        <f>SUM(H49:H57)</f>
        <v>0</v>
      </c>
      <c r="I59" s="5">
        <f t="shared" si="0"/>
        <v>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3" x14ac:dyDescent="0.25"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3" x14ac:dyDescent="0.25">
      <c r="B61" s="3"/>
      <c r="C61" s="1"/>
      <c r="D61" s="1"/>
      <c r="E61" s="2"/>
      <c r="F61" s="1"/>
      <c r="G61" s="6">
        <f>SUM(G49:G54)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3" x14ac:dyDescent="0.25">
      <c r="B62" s="3"/>
      <c r="C62" s="1"/>
      <c r="D62" s="1"/>
      <c r="E62" s="2"/>
      <c r="F62" s="1"/>
      <c r="G62" s="2">
        <f>SUM(G55:G57)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3" x14ac:dyDescent="0.25">
      <c r="B63" s="3"/>
      <c r="C63" s="3"/>
    </row>
    <row r="64" spans="1:33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3"/>
      <c r="X64" s="3"/>
      <c r="Y64" s="13"/>
      <c r="Z64" s="13"/>
      <c r="AA64" s="13"/>
      <c r="AB64" s="13"/>
      <c r="AC64" s="13"/>
      <c r="AD64" s="13"/>
      <c r="AE64" s="13"/>
      <c r="AF64" s="13"/>
      <c r="AG64" s="3"/>
    </row>
    <row r="65" spans="1:3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4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4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4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4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4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4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4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4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</sheetData>
  <sheetProtection algorithmName="SHA-512" hashValue="tutqCxzqG5FQymQtXwvTcOd3jAnaWGAgNeogLZs7T3rabFogdv3199cxkX2cokJrT5TrQp9XkEktHlVrKGrwAA==" saltValue="QWgtI9DJ9i57ZnKn64qcUg==" spinCount="100000" sheet="1" objects="1" scenarios="1" selectLockedCells="1"/>
  <mergeCells count="2">
    <mergeCell ref="K2:P2"/>
    <mergeCell ref="Q2:S2"/>
  </mergeCells>
  <conditionalFormatting sqref="B38">
    <cfRule type="expression" dxfId="55" priority="67">
      <formula>TRUE=$E$20</formula>
    </cfRule>
  </conditionalFormatting>
  <conditionalFormatting sqref="B39">
    <cfRule type="expression" dxfId="54" priority="68">
      <formula>TRUE=$E$21</formula>
    </cfRule>
  </conditionalFormatting>
  <conditionalFormatting sqref="B40">
    <cfRule type="expression" dxfId="53" priority="69">
      <formula>TRUE=$E$22</formula>
    </cfRule>
    <cfRule type="expression" priority="70">
      <formula>TRUE=$E$22</formula>
    </cfRule>
  </conditionalFormatting>
  <conditionalFormatting sqref="B41">
    <cfRule type="expression" dxfId="52" priority="71">
      <formula>TRUE=$E$23</formula>
    </cfRule>
  </conditionalFormatting>
  <conditionalFormatting sqref="B42">
    <cfRule type="expression" dxfId="51" priority="72">
      <formula>TRUE=$E$24</formula>
    </cfRule>
  </conditionalFormatting>
  <conditionalFormatting sqref="B43">
    <cfRule type="expression" dxfId="50" priority="73">
      <formula>TRUE=$E$25</formula>
    </cfRule>
  </conditionalFormatting>
  <conditionalFormatting sqref="B44">
    <cfRule type="expression" dxfId="49" priority="74">
      <formula>TRUE=$E$26</formula>
    </cfRule>
  </conditionalFormatting>
  <conditionalFormatting sqref="B45">
    <cfRule type="expression" dxfId="48" priority="75">
      <formula>TRUE=$E$27</formula>
    </cfRule>
  </conditionalFormatting>
  <conditionalFormatting sqref="B46">
    <cfRule type="expression" dxfId="47" priority="76">
      <formula>TRUE=$E$28</formula>
    </cfRule>
  </conditionalFormatting>
  <conditionalFormatting sqref="B47">
    <cfRule type="colorScale" priority="77">
      <colorScale>
        <cfvo type="min"/>
        <cfvo type="max"/>
        <color rgb="FFFF7128"/>
        <color rgb="FFFFEF9C"/>
      </colorScale>
    </cfRule>
    <cfRule type="expression" dxfId="46" priority="78">
      <formula>TRUE=$E$29</formula>
    </cfRule>
  </conditionalFormatting>
  <conditionalFormatting sqref="B48">
    <cfRule type="expression" dxfId="45" priority="79">
      <formula>TRUE=$E$30</formula>
    </cfRule>
  </conditionalFormatting>
  <conditionalFormatting sqref="C38:M38">
    <cfRule type="expression" dxfId="44" priority="81">
      <formula>TRUE=$E$20</formula>
    </cfRule>
  </conditionalFormatting>
  <conditionalFormatting sqref="C39:M39">
    <cfRule type="expression" dxfId="43" priority="82">
      <formula>TRUE=$E$21</formula>
    </cfRule>
  </conditionalFormatting>
  <conditionalFormatting sqref="C40:M40">
    <cfRule type="expression" dxfId="42" priority="83">
      <formula>TRUE=$E$22</formula>
    </cfRule>
  </conditionalFormatting>
  <conditionalFormatting sqref="C41:M41">
    <cfRule type="expression" dxfId="41" priority="84">
      <formula>TRUE=$E$23</formula>
    </cfRule>
  </conditionalFormatting>
  <conditionalFormatting sqref="C42:M42">
    <cfRule type="expression" dxfId="40" priority="85">
      <formula>TRUE=$E$24</formula>
    </cfRule>
  </conditionalFormatting>
  <conditionalFormatting sqref="C43:M43">
    <cfRule type="expression" dxfId="39" priority="86">
      <formula>TRUE=$E$25</formula>
    </cfRule>
  </conditionalFormatting>
  <conditionalFormatting sqref="C44:M44">
    <cfRule type="expression" dxfId="38" priority="87">
      <formula>TRUE=$E$26</formula>
    </cfRule>
  </conditionalFormatting>
  <conditionalFormatting sqref="C45:M45">
    <cfRule type="expression" dxfId="37" priority="88">
      <formula>TRUE=$E$27</formula>
    </cfRule>
  </conditionalFormatting>
  <conditionalFormatting sqref="C46:M46">
    <cfRule type="expression" dxfId="36" priority="89">
      <formula>TRUE=$E$28</formula>
    </cfRule>
  </conditionalFormatting>
  <conditionalFormatting sqref="C47:M47">
    <cfRule type="expression" dxfId="35" priority="90">
      <formula>TRUE=$E$29</formula>
    </cfRule>
  </conditionalFormatting>
  <conditionalFormatting sqref="C48:M48">
    <cfRule type="expression" dxfId="34" priority="91">
      <formula>TRUE=$E$30</formula>
    </cfRule>
  </conditionalFormatting>
  <conditionalFormatting sqref="N38:T38">
    <cfRule type="expression" dxfId="33" priority="92">
      <formula>TRUE=$E$20</formula>
    </cfRule>
    <cfRule type="expression" dxfId="32" priority="93">
      <formula>TRUE=$E$20</formula>
    </cfRule>
  </conditionalFormatting>
  <conditionalFormatting sqref="N39:T39">
    <cfRule type="expression" dxfId="31" priority="94">
      <formula>TRUE=$E$21</formula>
    </cfRule>
  </conditionalFormatting>
  <conditionalFormatting sqref="N40:T40">
    <cfRule type="expression" dxfId="30" priority="95">
      <formula>TRUE=$E$22</formula>
    </cfRule>
  </conditionalFormatting>
  <conditionalFormatting sqref="N41:T41">
    <cfRule type="expression" dxfId="29" priority="96">
      <formula>TRUE=$E$23</formula>
    </cfRule>
  </conditionalFormatting>
  <conditionalFormatting sqref="N42:T42">
    <cfRule type="expression" dxfId="28" priority="97">
      <formula>TRUE=$E$24</formula>
    </cfRule>
  </conditionalFormatting>
  <conditionalFormatting sqref="N43:T43">
    <cfRule type="expression" dxfId="27" priority="98">
      <formula>TRUE=$E$25</formula>
    </cfRule>
  </conditionalFormatting>
  <conditionalFormatting sqref="N44:T44">
    <cfRule type="expression" dxfId="26" priority="99">
      <formula>TRUE=$E$26</formula>
    </cfRule>
  </conditionalFormatting>
  <conditionalFormatting sqref="N45:T45">
    <cfRule type="expression" dxfId="25" priority="100">
      <formula>TRUE=$E$27</formula>
    </cfRule>
  </conditionalFormatting>
  <conditionalFormatting sqref="N46:T46">
    <cfRule type="expression" dxfId="24" priority="101">
      <formula>TRUE=$E$28</formula>
    </cfRule>
  </conditionalFormatting>
  <conditionalFormatting sqref="N47:T47">
    <cfRule type="expression" dxfId="23" priority="102">
      <formula>TRUE=$E$29</formula>
    </cfRule>
  </conditionalFormatting>
  <conditionalFormatting sqref="N48:T48">
    <cfRule type="expression" dxfId="22" priority="103">
      <formula>TRUE=$E$30</formula>
    </cfRule>
  </conditionalFormatting>
  <conditionalFormatting sqref="U38:AB38">
    <cfRule type="expression" dxfId="21" priority="104">
      <formula>TRUE=$E$20</formula>
    </cfRule>
  </conditionalFormatting>
  <conditionalFormatting sqref="U39:AB39">
    <cfRule type="expression" dxfId="20" priority="105">
      <formula>TRUE=$E$21</formula>
    </cfRule>
  </conditionalFormatting>
  <conditionalFormatting sqref="U40:AB40">
    <cfRule type="expression" dxfId="19" priority="106">
      <formula>TRUE=$E$22</formula>
    </cfRule>
  </conditionalFormatting>
  <conditionalFormatting sqref="U41:AB41">
    <cfRule type="expression" dxfId="18" priority="107">
      <formula>TRUE=$E$23</formula>
    </cfRule>
  </conditionalFormatting>
  <conditionalFormatting sqref="U42:AB42">
    <cfRule type="expression" dxfId="17" priority="108">
      <formula>TRUE=$E$24</formula>
    </cfRule>
  </conditionalFormatting>
  <conditionalFormatting sqref="U43:AB43">
    <cfRule type="expression" dxfId="16" priority="109">
      <formula>TRUE=$E$25</formula>
    </cfRule>
  </conditionalFormatting>
  <conditionalFormatting sqref="U44:AB44">
    <cfRule type="expression" dxfId="15" priority="110">
      <formula>TRUE=$E$26</formula>
    </cfRule>
  </conditionalFormatting>
  <conditionalFormatting sqref="U45:AB45">
    <cfRule type="expression" dxfId="14" priority="111">
      <formula>TRUE=$E$27</formula>
    </cfRule>
  </conditionalFormatting>
  <conditionalFormatting sqref="U46:AB46">
    <cfRule type="expression" dxfId="13" priority="112">
      <formula>TRUE=$E$28</formula>
    </cfRule>
  </conditionalFormatting>
  <conditionalFormatting sqref="U47:AB47">
    <cfRule type="expression" dxfId="12" priority="113">
      <formula>TRUE=$E$29</formula>
    </cfRule>
  </conditionalFormatting>
  <conditionalFormatting sqref="U48:AB48">
    <cfRule type="expression" dxfId="11" priority="114">
      <formula>TRUE=$E$30</formula>
    </cfRule>
  </conditionalFormatting>
  <conditionalFormatting sqref="AC38:AG38">
    <cfRule type="expression" dxfId="10" priority="115">
      <formula>TRUE=$E$20</formula>
    </cfRule>
  </conditionalFormatting>
  <conditionalFormatting sqref="AC39:AG39">
    <cfRule type="expression" dxfId="9" priority="116">
      <formula>TRUE=$E$21</formula>
    </cfRule>
  </conditionalFormatting>
  <conditionalFormatting sqref="AC40:AG40">
    <cfRule type="expression" dxfId="8" priority="117">
      <formula>TRUE=$E$22</formula>
    </cfRule>
  </conditionalFormatting>
  <conditionalFormatting sqref="AC41:AG41">
    <cfRule type="expression" dxfId="7" priority="118">
      <formula>TRUE=$E$23</formula>
    </cfRule>
  </conditionalFormatting>
  <conditionalFormatting sqref="AC42:AG42">
    <cfRule type="expression" dxfId="6" priority="119">
      <formula>TRUE=$E$24</formula>
    </cfRule>
  </conditionalFormatting>
  <conditionalFormatting sqref="AC43:AG43">
    <cfRule type="expression" dxfId="5" priority="120">
      <formula>TRUE=$E$25</formula>
    </cfRule>
  </conditionalFormatting>
  <conditionalFormatting sqref="AC44:AG44">
    <cfRule type="expression" dxfId="4" priority="121">
      <formula>TRUE=$E$26</formula>
    </cfRule>
  </conditionalFormatting>
  <conditionalFormatting sqref="AC45:AG45">
    <cfRule type="expression" dxfId="3" priority="122">
      <formula>TRUE=$E$27</formula>
    </cfRule>
  </conditionalFormatting>
  <conditionalFormatting sqref="AC46:AG46">
    <cfRule type="expression" dxfId="2" priority="123">
      <formula>TRUE=$E$28</formula>
    </cfRule>
  </conditionalFormatting>
  <conditionalFormatting sqref="AC47:AG47">
    <cfRule type="expression" dxfId="1" priority="124">
      <formula>TRUE=$E$29</formula>
    </cfRule>
  </conditionalFormatting>
  <conditionalFormatting sqref="AC48:AG48">
    <cfRule type="expression" dxfId="0" priority="125">
      <formula>TRUE=$E$30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5" r:id="rId4" name="Check Box 67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19050</xdr:rowOff>
                  </from>
                  <to>
                    <xdr:col>2</xdr:col>
                    <xdr:colOff>76200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" name="Check Box 68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19050</xdr:rowOff>
                  </from>
                  <to>
                    <xdr:col>2</xdr:col>
                    <xdr:colOff>76200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" name="Check Box 70">
              <controlPr defaultSize="0" autoFill="0" autoLine="0" autoPict="0">
                <anchor moveWithCells="1">
                  <from>
                    <xdr:col>1</xdr:col>
                    <xdr:colOff>85725</xdr:colOff>
                    <xdr:row>39</xdr:row>
                    <xdr:rowOff>19050</xdr:rowOff>
                  </from>
                  <to>
                    <xdr:col>2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" name="Check Box 72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19050</xdr:rowOff>
                  </from>
                  <to>
                    <xdr:col>2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8" name="Check Box 74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9525</xdr:rowOff>
                  </from>
                  <to>
                    <xdr:col>2</xdr:col>
                    <xdr:colOff>76200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9" name="Check Box 75">
              <controlPr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9525</xdr:rowOff>
                  </from>
                  <to>
                    <xdr:col>2</xdr:col>
                    <xdr:colOff>76200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0" name="Check Box 7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19050</xdr:rowOff>
                  </from>
                  <to>
                    <xdr:col>2</xdr:col>
                    <xdr:colOff>76200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" name="Check Box 79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19050</xdr:rowOff>
                  </from>
                  <to>
                    <xdr:col>2</xdr:col>
                    <xdr:colOff>76200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2" name="Check Box 81">
              <controlPr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19050</xdr:rowOff>
                  </from>
                  <to>
                    <xdr:col>2</xdr:col>
                    <xdr:colOff>76200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3" name="Check Box 83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19050</xdr:rowOff>
                  </from>
                  <to>
                    <xdr:col>2</xdr:col>
                    <xdr:colOff>76200</xdr:colOff>
                    <xdr:row>46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4" name="Check Box 85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19050</xdr:rowOff>
                  </from>
                  <to>
                    <xdr:col>2</xdr:col>
                    <xdr:colOff>76200</xdr:colOff>
                    <xdr:row>47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1F9457-01EC-4FC5-A2BD-112A42AF75D6}">
          <x14:formula1>
            <xm:f>Feuil3!$B$11:$B$14</xm:f>
          </x14:formula1>
          <xm:sqref>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3"/>
  <sheetViews>
    <sheetView showGridLines="0" topLeftCell="A4" zoomScale="57" zoomScaleNormal="57" workbookViewId="0">
      <selection activeCell="E4" sqref="E4"/>
    </sheetView>
  </sheetViews>
  <sheetFormatPr baseColWidth="10" defaultRowHeight="15" x14ac:dyDescent="0.25"/>
  <cols>
    <col min="3" max="3" width="107.7109375" customWidth="1"/>
    <col min="4" max="4" width="11.42578125" customWidth="1"/>
    <col min="5" max="5" width="48.140625" customWidth="1"/>
    <col min="6" max="6" width="27.42578125" customWidth="1"/>
  </cols>
  <sheetData>
    <row r="1" spans="1:16" ht="15.75" thickBot="1" x14ac:dyDescent="0.3">
      <c r="A1" s="1"/>
      <c r="B1" s="1"/>
      <c r="C1" s="1"/>
      <c r="D1" s="1"/>
      <c r="E1" s="1"/>
    </row>
    <row r="2" spans="1:16" ht="16.5" customHeight="1" thickBot="1" x14ac:dyDescent="0.3">
      <c r="A2" s="1"/>
      <c r="B2" s="1"/>
      <c r="C2" s="1"/>
      <c r="D2" s="18" t="s">
        <v>7</v>
      </c>
      <c r="E2" s="1"/>
    </row>
    <row r="3" spans="1:16" ht="408.95" customHeight="1" x14ac:dyDescent="0.25">
      <c r="A3" s="1" t="s">
        <v>4</v>
      </c>
      <c r="B3" s="1" t="s">
        <v>2</v>
      </c>
      <c r="C3" s="1"/>
      <c r="D3" s="1"/>
      <c r="E3" s="1" t="str">
        <f>VLOOKUP('Simulateur de parcours'!Q2,Tableau,2,FALSE)</f>
        <v>IMGS4</v>
      </c>
    </row>
    <row r="4" spans="1:16" ht="408.95" customHeight="1" x14ac:dyDescent="0.25">
      <c r="A4" s="1" t="s">
        <v>6</v>
      </c>
      <c r="B4" s="1" t="s">
        <v>1</v>
      </c>
      <c r="C4" s="1"/>
      <c r="D4" s="1"/>
      <c r="E4" s="1"/>
    </row>
    <row r="5" spans="1:16" ht="408.95" customHeight="1" x14ac:dyDescent="0.25">
      <c r="A5" s="1" t="s">
        <v>5</v>
      </c>
      <c r="B5" s="1" t="s">
        <v>3</v>
      </c>
      <c r="C5" s="1"/>
      <c r="D5" s="1"/>
      <c r="E5" s="1"/>
    </row>
    <row r="6" spans="1:16" ht="408.95" customHeight="1" x14ac:dyDescent="0.25">
      <c r="A6" s="1" t="s">
        <v>8</v>
      </c>
      <c r="B6" s="1" t="s">
        <v>14</v>
      </c>
      <c r="C6" s="1"/>
      <c r="D6" s="1"/>
      <c r="E6" s="1"/>
    </row>
    <row r="7" spans="1:16" x14ac:dyDescent="0.25">
      <c r="A7" s="1"/>
      <c r="B7" s="1"/>
      <c r="C7" s="1"/>
      <c r="D7" s="1"/>
      <c r="E7" s="1"/>
    </row>
    <row r="8" spans="1:16" x14ac:dyDescent="0.25">
      <c r="A8" s="1"/>
      <c r="B8" s="1"/>
      <c r="C8" s="1"/>
      <c r="D8" s="1"/>
      <c r="E8" s="1"/>
    </row>
    <row r="9" spans="1:16" x14ac:dyDescent="0.25">
      <c r="A9" s="1"/>
      <c r="B9" s="1"/>
      <c r="C9" s="1"/>
      <c r="D9" s="1"/>
      <c r="E9" s="1"/>
    </row>
    <row r="10" spans="1:16" x14ac:dyDescent="0.25">
      <c r="A10" s="1"/>
      <c r="B10" s="1"/>
      <c r="C10" s="1"/>
      <c r="D10" s="1"/>
      <c r="E10" s="1"/>
    </row>
    <row r="11" spans="1:16" ht="18.75" x14ac:dyDescent="0.4">
      <c r="A11" s="19" t="s">
        <v>12</v>
      </c>
      <c r="B11" s="20" t="s">
        <v>8</v>
      </c>
      <c r="C11" s="21" t="s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.75" x14ac:dyDescent="0.25">
      <c r="A12" s="1"/>
      <c r="B12" s="22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25" x14ac:dyDescent="0.25">
      <c r="A17" s="1"/>
      <c r="B17" s="23" t="b">
        <f>'Simulateur de parcours'!E20</f>
        <v>0</v>
      </c>
      <c r="C17" s="2"/>
      <c r="D17" s="24">
        <f>IF(B17,7,0)</f>
        <v>0</v>
      </c>
      <c r="E17" s="25">
        <f>IF(B17,8%,0%)</f>
        <v>0</v>
      </c>
      <c r="F17" s="5">
        <f>1-E17</f>
        <v>1</v>
      </c>
      <c r="G17" s="2"/>
      <c r="H17" s="25">
        <f>IF(B17,12%,0%)</f>
        <v>0</v>
      </c>
      <c r="I17" s="5">
        <f>1-H17</f>
        <v>1</v>
      </c>
      <c r="J17" s="5"/>
      <c r="K17" s="5"/>
      <c r="L17" s="5"/>
      <c r="M17" s="5"/>
      <c r="N17" s="5"/>
      <c r="O17" s="5"/>
      <c r="P17" s="2"/>
      <c r="Q17" s="13"/>
      <c r="R17" s="13"/>
      <c r="S17" s="13"/>
      <c r="T17" s="3"/>
      <c r="U17" s="3"/>
      <c r="V17" s="15"/>
      <c r="W17" s="15"/>
      <c r="X17" s="17">
        <v>0.08</v>
      </c>
      <c r="Y17" s="16">
        <v>0.12</v>
      </c>
    </row>
    <row r="18" spans="1:25" x14ac:dyDescent="0.25">
      <c r="A18" s="1"/>
      <c r="B18" s="23" t="b">
        <f>'Simulateur de parcours'!E21</f>
        <v>0</v>
      </c>
      <c r="C18" s="2"/>
      <c r="D18" s="24">
        <f>IF(B18,8,0)</f>
        <v>0</v>
      </c>
      <c r="E18" s="25">
        <f>IF(B18,9%,0%)</f>
        <v>0</v>
      </c>
      <c r="F18" s="5">
        <f t="shared" ref="F18:F27" si="0">1-E18</f>
        <v>1</v>
      </c>
      <c r="G18" s="2"/>
      <c r="H18" s="25">
        <f>IF(B18,14%,0%)</f>
        <v>0</v>
      </c>
      <c r="I18" s="5">
        <f t="shared" ref="I18:I27" si="1">1-H18</f>
        <v>1</v>
      </c>
      <c r="J18" s="5"/>
      <c r="K18" s="5"/>
      <c r="L18" s="5"/>
      <c r="M18" s="5"/>
      <c r="N18" s="5"/>
      <c r="O18" s="5"/>
      <c r="P18" s="2"/>
      <c r="Q18" s="13"/>
      <c r="R18" s="13"/>
      <c r="S18" s="13"/>
      <c r="T18" s="3"/>
      <c r="U18" s="3"/>
      <c r="V18" s="15"/>
      <c r="W18" s="15"/>
      <c r="X18" s="17">
        <v>0.09</v>
      </c>
      <c r="Y18" s="16">
        <v>0.14000000000000001</v>
      </c>
    </row>
    <row r="19" spans="1:25" x14ac:dyDescent="0.25">
      <c r="A19" s="1"/>
      <c r="B19" s="23" t="b">
        <f>'Simulateur de parcours'!E22</f>
        <v>0</v>
      </c>
      <c r="C19" s="2"/>
      <c r="D19" s="24">
        <f>IF(B19,8,0)</f>
        <v>0</v>
      </c>
      <c r="E19" s="25">
        <f>IF(B19,9%,0%)</f>
        <v>0</v>
      </c>
      <c r="F19" s="5">
        <f t="shared" si="0"/>
        <v>1</v>
      </c>
      <c r="G19" s="2"/>
      <c r="H19" s="25">
        <f>IF(B19,14%,0%)</f>
        <v>0</v>
      </c>
      <c r="I19" s="5">
        <f t="shared" si="1"/>
        <v>1</v>
      </c>
      <c r="J19" s="5"/>
      <c r="K19" s="5"/>
      <c r="L19" s="5"/>
      <c r="M19" s="5"/>
      <c r="N19" s="5"/>
      <c r="O19" s="5"/>
      <c r="P19" s="2"/>
      <c r="Q19" s="13"/>
      <c r="R19" s="13"/>
      <c r="S19" s="13"/>
      <c r="T19" s="3"/>
      <c r="U19" s="3"/>
      <c r="V19" s="15"/>
      <c r="W19" s="15"/>
      <c r="X19" s="17">
        <v>0.09</v>
      </c>
      <c r="Y19" s="16">
        <v>0.14000000000000001</v>
      </c>
    </row>
    <row r="20" spans="1:25" x14ac:dyDescent="0.25">
      <c r="A20" s="1"/>
      <c r="B20" s="23" t="b">
        <f>'Simulateur de parcours'!E23</f>
        <v>0</v>
      </c>
      <c r="C20" s="2"/>
      <c r="D20" s="24">
        <f t="shared" ref="D20:D23" si="2">IF(B20,7,0)</f>
        <v>0</v>
      </c>
      <c r="E20" s="25">
        <f t="shared" ref="E20" si="3">IF(B20,8%,0%)</f>
        <v>0</v>
      </c>
      <c r="F20" s="5">
        <f t="shared" si="0"/>
        <v>1</v>
      </c>
      <c r="G20" s="2"/>
      <c r="H20" s="25">
        <f t="shared" ref="H20:H23" si="4">IF(B20,12%,0%)</f>
        <v>0</v>
      </c>
      <c r="I20" s="5">
        <f t="shared" si="1"/>
        <v>1</v>
      </c>
      <c r="J20" s="5"/>
      <c r="K20" s="5"/>
      <c r="L20" s="5"/>
      <c r="M20" s="5"/>
      <c r="N20" s="5"/>
      <c r="O20" s="5"/>
      <c r="P20" s="2"/>
      <c r="Q20" s="13"/>
      <c r="R20" s="13"/>
      <c r="S20" s="13"/>
      <c r="T20" s="3"/>
      <c r="U20" s="3"/>
      <c r="V20" s="15"/>
      <c r="W20" s="15"/>
      <c r="X20" s="17">
        <v>0.08</v>
      </c>
      <c r="Y20" s="16">
        <v>0.12</v>
      </c>
    </row>
    <row r="21" spans="1:25" x14ac:dyDescent="0.25">
      <c r="A21" s="1"/>
      <c r="B21" s="23" t="b">
        <f>'Simulateur de parcours'!E24</f>
        <v>0</v>
      </c>
      <c r="C21" s="2"/>
      <c r="D21" s="24">
        <f>IF(B21,15,0)</f>
        <v>0</v>
      </c>
      <c r="E21" s="25">
        <f>IF(B21,16%,0%)</f>
        <v>0</v>
      </c>
      <c r="F21" s="5">
        <f t="shared" si="0"/>
        <v>1</v>
      </c>
      <c r="G21" s="2"/>
      <c r="H21" s="25">
        <f>IF(B21,26%,0%)</f>
        <v>0</v>
      </c>
      <c r="I21" s="5">
        <f t="shared" si="1"/>
        <v>1</v>
      </c>
      <c r="J21" s="5"/>
      <c r="K21" s="5"/>
      <c r="L21" s="5"/>
      <c r="M21" s="5"/>
      <c r="N21" s="5"/>
      <c r="O21" s="5"/>
      <c r="P21" s="2"/>
      <c r="Q21" s="13"/>
      <c r="R21" s="13"/>
      <c r="S21" s="13"/>
      <c r="T21" s="3"/>
      <c r="U21" s="3"/>
      <c r="V21" s="15"/>
      <c r="W21" s="15"/>
      <c r="X21" s="17">
        <v>0.16</v>
      </c>
      <c r="Y21" s="16">
        <v>0.26</v>
      </c>
    </row>
    <row r="22" spans="1:25" x14ac:dyDescent="0.25">
      <c r="A22" s="1"/>
      <c r="B22" s="23" t="b">
        <f>'Simulateur de parcours'!E25</f>
        <v>0</v>
      </c>
      <c r="C22" s="2"/>
      <c r="D22" s="24">
        <f>IF(B22,6,0)</f>
        <v>0</v>
      </c>
      <c r="E22" s="25">
        <f>IF(B22,6%,0%)</f>
        <v>0</v>
      </c>
      <c r="F22" s="5">
        <f t="shared" si="0"/>
        <v>1</v>
      </c>
      <c r="G22" s="2"/>
      <c r="H22" s="25">
        <f>IF(B22,10%,0%)</f>
        <v>0</v>
      </c>
      <c r="I22" s="5">
        <f t="shared" si="1"/>
        <v>1</v>
      </c>
      <c r="J22" s="5"/>
      <c r="K22" s="5"/>
      <c r="L22" s="5"/>
      <c r="M22" s="5"/>
      <c r="N22" s="5"/>
      <c r="O22" s="5"/>
      <c r="P22" s="2"/>
      <c r="Q22" s="13"/>
      <c r="R22" s="13"/>
      <c r="S22" s="13"/>
      <c r="T22" s="3"/>
      <c r="U22" s="3"/>
      <c r="V22" s="15"/>
      <c r="W22" s="15"/>
      <c r="X22" s="17">
        <v>0.06</v>
      </c>
      <c r="Y22" s="16">
        <v>0.1</v>
      </c>
    </row>
    <row r="23" spans="1:25" x14ac:dyDescent="0.25">
      <c r="A23" s="1"/>
      <c r="B23" s="23" t="b">
        <f>'Simulateur de parcours'!E26</f>
        <v>0</v>
      </c>
      <c r="C23" s="2"/>
      <c r="D23" s="24">
        <f t="shared" si="2"/>
        <v>0</v>
      </c>
      <c r="E23" s="25">
        <f>IF(B23,7%,0%)</f>
        <v>0</v>
      </c>
      <c r="F23" s="5">
        <f t="shared" si="0"/>
        <v>1</v>
      </c>
      <c r="G23" s="2"/>
      <c r="H23" s="25">
        <f t="shared" si="4"/>
        <v>0</v>
      </c>
      <c r="I23" s="5">
        <f t="shared" si="1"/>
        <v>1</v>
      </c>
      <c r="J23" s="5"/>
      <c r="K23" s="5"/>
      <c r="L23" s="5">
        <f>SUM(H17:H23)</f>
        <v>0</v>
      </c>
      <c r="M23" s="5">
        <f>1-L23</f>
        <v>1</v>
      </c>
      <c r="N23" s="5"/>
      <c r="O23" s="5"/>
      <c r="P23" s="5"/>
      <c r="Q23" s="17"/>
      <c r="R23" s="17"/>
      <c r="S23" s="13"/>
      <c r="T23" s="3"/>
      <c r="U23" s="3"/>
      <c r="V23" s="15"/>
      <c r="W23" s="15"/>
      <c r="X23" s="17">
        <v>7.0000000000000007E-2</v>
      </c>
      <c r="Y23" s="16">
        <v>0.12</v>
      </c>
    </row>
    <row r="24" spans="1:25" x14ac:dyDescent="0.25">
      <c r="A24" s="1"/>
      <c r="B24" s="23" t="b">
        <f>'Simulateur de parcours'!E27</f>
        <v>0</v>
      </c>
      <c r="C24" s="2"/>
      <c r="D24" s="24">
        <f>IF(B24,5,0)</f>
        <v>0</v>
      </c>
      <c r="E24" s="25">
        <f>IF(B24,5%,0%)</f>
        <v>0</v>
      </c>
      <c r="F24" s="5">
        <f t="shared" si="0"/>
        <v>1</v>
      </c>
      <c r="G24" s="2"/>
      <c r="H24" s="25">
        <f>IF(B24,14%,0%)</f>
        <v>0</v>
      </c>
      <c r="I24" s="5">
        <f t="shared" si="1"/>
        <v>1</v>
      </c>
      <c r="J24" s="5"/>
      <c r="K24" s="5"/>
      <c r="L24" s="5"/>
      <c r="M24" s="5"/>
      <c r="N24" s="5"/>
      <c r="O24" s="5"/>
      <c r="P24" s="2"/>
      <c r="Q24" s="13"/>
      <c r="R24" s="13"/>
      <c r="S24" s="13"/>
      <c r="T24" s="3"/>
      <c r="U24" s="3"/>
      <c r="V24" s="15"/>
      <c r="W24" s="15"/>
      <c r="X24" s="17">
        <v>0.05</v>
      </c>
      <c r="Y24" s="16">
        <v>0.14000000000000001</v>
      </c>
    </row>
    <row r="25" spans="1:25" x14ac:dyDescent="0.25">
      <c r="A25" s="1"/>
      <c r="B25" s="23" t="b">
        <f>'Simulateur de parcours'!E28</f>
        <v>0</v>
      </c>
      <c r="C25" s="2"/>
      <c r="D25" s="24">
        <f>IF(B25,13,0)</f>
        <v>0</v>
      </c>
      <c r="E25" s="25">
        <f>IF(B25,14%,0%)</f>
        <v>0</v>
      </c>
      <c r="F25" s="5">
        <f t="shared" si="0"/>
        <v>1</v>
      </c>
      <c r="G25" s="2"/>
      <c r="H25" s="25">
        <f>IF(B25,37%,0%)</f>
        <v>0</v>
      </c>
      <c r="I25" s="5">
        <f t="shared" si="1"/>
        <v>1</v>
      </c>
      <c r="J25" s="5"/>
      <c r="K25" s="5"/>
      <c r="L25" s="5"/>
      <c r="M25" s="5"/>
      <c r="N25" s="5"/>
      <c r="O25" s="5"/>
      <c r="P25" s="2"/>
      <c r="Q25" s="13"/>
      <c r="R25" s="13"/>
      <c r="S25" s="13"/>
      <c r="T25" s="3"/>
      <c r="U25" s="3"/>
      <c r="V25" s="15"/>
      <c r="W25" s="15"/>
      <c r="X25" s="17">
        <v>0.14000000000000001</v>
      </c>
      <c r="Y25" s="16">
        <v>0.37</v>
      </c>
    </row>
    <row r="26" spans="1:25" x14ac:dyDescent="0.25">
      <c r="A26" s="1"/>
      <c r="B26" s="23" t="b">
        <f>'Simulateur de parcours'!E29</f>
        <v>0</v>
      </c>
      <c r="C26" s="2"/>
      <c r="D26" s="24">
        <f>IF(B26,16,0)</f>
        <v>0</v>
      </c>
      <c r="E26" s="25">
        <f>IF(B26,17%,0%)</f>
        <v>0</v>
      </c>
      <c r="F26" s="5">
        <f t="shared" si="0"/>
        <v>1</v>
      </c>
      <c r="G26" s="2"/>
      <c r="H26" s="25">
        <f>IF(B26,46%,0%)</f>
        <v>0</v>
      </c>
      <c r="I26" s="5">
        <f t="shared" si="1"/>
        <v>1</v>
      </c>
      <c r="J26" s="5"/>
      <c r="K26" s="5"/>
      <c r="L26" s="5"/>
      <c r="M26" s="5"/>
      <c r="N26" s="5"/>
      <c r="O26" s="5"/>
      <c r="P26" s="5"/>
      <c r="Q26" s="17"/>
      <c r="R26" s="17"/>
      <c r="S26" s="13"/>
      <c r="T26" s="3"/>
      <c r="U26" s="3"/>
      <c r="V26" s="15"/>
      <c r="W26" s="15"/>
      <c r="X26" s="17">
        <v>0.17</v>
      </c>
      <c r="Y26" s="16">
        <v>0.46</v>
      </c>
    </row>
    <row r="27" spans="1:25" x14ac:dyDescent="0.25">
      <c r="A27" s="1"/>
      <c r="B27" s="23" t="b">
        <f>'Simulateur de parcours'!E30</f>
        <v>0</v>
      </c>
      <c r="C27" s="2"/>
      <c r="D27" s="24">
        <f>IF(B27,1,0)</f>
        <v>0</v>
      </c>
      <c r="E27" s="25">
        <f>IF(B27,1%,0%)</f>
        <v>0</v>
      </c>
      <c r="F27" s="5">
        <f t="shared" si="0"/>
        <v>1</v>
      </c>
      <c r="G27" s="2"/>
      <c r="H27" s="25">
        <f>IF(B27,3%,0%)</f>
        <v>0</v>
      </c>
      <c r="I27" s="5">
        <f t="shared" si="1"/>
        <v>1</v>
      </c>
      <c r="J27" s="2"/>
      <c r="K27" s="2"/>
      <c r="L27" s="5">
        <f>SUM(H24:H27)</f>
        <v>0</v>
      </c>
      <c r="M27" s="5">
        <f>1-L27</f>
        <v>1</v>
      </c>
      <c r="N27" s="2"/>
      <c r="O27" s="2"/>
      <c r="P27" s="2"/>
      <c r="Q27" s="13"/>
      <c r="R27" s="13"/>
      <c r="S27" s="13"/>
      <c r="T27" s="3"/>
      <c r="U27" s="3"/>
      <c r="V27" s="15"/>
      <c r="W27" s="15"/>
      <c r="X27" s="17">
        <v>0.01</v>
      </c>
      <c r="Y27" s="16">
        <v>0.03</v>
      </c>
    </row>
    <row r="28" spans="1:25" x14ac:dyDescent="0.25">
      <c r="A28" s="1"/>
      <c r="B28" s="2"/>
      <c r="C28" s="2"/>
      <c r="D28" s="24">
        <f>SUM(D17:D27)</f>
        <v>0</v>
      </c>
      <c r="E28" s="25">
        <f>SUM(E17:E27)</f>
        <v>0</v>
      </c>
      <c r="F28" s="25">
        <f>1-E28</f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13"/>
      <c r="R28" s="13"/>
      <c r="S28" s="13"/>
      <c r="T28" s="3"/>
      <c r="U28" s="3"/>
      <c r="V28" s="13"/>
      <c r="W28" s="15"/>
      <c r="X28" s="16"/>
      <c r="Y28" s="13"/>
    </row>
    <row r="29" spans="1:25" x14ac:dyDescent="0.25">
      <c r="A29" s="1"/>
      <c r="B29" s="2"/>
      <c r="C29" s="2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3"/>
      <c r="R29" s="13"/>
      <c r="S29" s="13"/>
      <c r="T29" s="3"/>
      <c r="U29" s="3"/>
      <c r="V29" s="3"/>
      <c r="W29" s="3"/>
      <c r="X29" s="3"/>
      <c r="Y29" s="3"/>
    </row>
    <row r="30" spans="1:25" x14ac:dyDescent="0.25">
      <c r="A30" s="1"/>
      <c r="B30" s="2"/>
      <c r="C30" s="2"/>
      <c r="D30" s="2">
        <f>SUM(D17:D23)</f>
        <v>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3"/>
      <c r="R30" s="13"/>
      <c r="S30" s="13"/>
      <c r="T30" s="3"/>
      <c r="U30" s="3"/>
      <c r="V30" s="3"/>
      <c r="W30" s="3"/>
      <c r="X30" s="3"/>
      <c r="Y30" s="3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1"/>
      <c r="B32" s="1"/>
      <c r="C32" s="1"/>
      <c r="D32" s="1">
        <f>SUM(D24:D27)</f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"/>
      <c r="R32" s="3"/>
      <c r="S32" s="3"/>
      <c r="T32" s="3"/>
      <c r="U32" s="3"/>
      <c r="V32" s="3"/>
      <c r="W32" s="3"/>
      <c r="X32" s="3"/>
      <c r="Y32" s="3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sheetProtection selectLockedCells="1"/>
  <pageMargins left="0.7" right="0.7" top="0.75" bottom="0.75" header="0.3" footer="0.3"/>
  <ignoredErrors>
    <ignoredError sqref="B17:B2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Simulateur de parcours</vt:lpstr>
      <vt:lpstr>Feuil3</vt:lpstr>
      <vt:lpstr>IMGS1</vt:lpstr>
      <vt:lpstr>IMGS2</vt:lpstr>
      <vt:lpstr>IMGS3</vt:lpstr>
      <vt:lpstr>IMGS4</vt:lpstr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renel</dc:creator>
  <cp:lastModifiedBy>Renel RENARD</cp:lastModifiedBy>
  <cp:lastPrinted>2023-04-22T14:23:35Z</cp:lastPrinted>
  <dcterms:created xsi:type="dcterms:W3CDTF">2022-07-20T18:08:04Z</dcterms:created>
  <dcterms:modified xsi:type="dcterms:W3CDTF">2026-04-10T15:43:27Z</dcterms:modified>
</cp:coreProperties>
</file>